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Shelly\Desktop\2018統計\重新上傳\"/>
    </mc:Choice>
  </mc:AlternateContent>
  <xr:revisionPtr revIDLastSave="0" documentId="8_{899BB450-7A9C-4031-BB10-33E3401B8EF3}" xr6:coauthVersionLast="43" xr6:coauthVersionMax="43" xr10:uidLastSave="{00000000-0000-0000-0000-000000000000}"/>
  <bookViews>
    <workbookView xWindow="-120" yWindow="-120" windowWidth="19440" windowHeight="15000" firstSheet="4" activeTab="5" xr2:uid="{00000000-000D-0000-FFFF-FFFF00000000}"/>
  </bookViews>
  <sheets>
    <sheet name="整車" sheetId="1" r:id="rId1"/>
    <sheet name="整車比較" sheetId="14" r:id="rId2"/>
    <sheet name="整車出口地區" sheetId="15" r:id="rId3"/>
    <sheet name="整車同期比較" sheetId="16" r:id="rId4"/>
    <sheet name="整車進口" sheetId="17" r:id="rId5"/>
    <sheet name="折疊車" sheetId="5" r:id="rId6"/>
    <sheet name="折疊車比較" sheetId="6" r:id="rId7"/>
    <sheet name="電動車" sheetId="7" r:id="rId8"/>
    <sheet name="電動車比較" sheetId="8" r:id="rId9"/>
    <sheet name="電動折疊同期比較" sheetId="9" r:id="rId10"/>
    <sheet name="零件" sheetId="10" r:id="rId11"/>
    <sheet name="零件出口比較" sheetId="11" r:id="rId12"/>
    <sheet name="零件進口比較" sheetId="12" r:id="rId13"/>
    <sheet name="零件出進口國家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9" l="1"/>
  <c r="E33" i="9"/>
  <c r="G33" i="9" s="1"/>
  <c r="C33" i="9"/>
  <c r="B33" i="9"/>
  <c r="D33" i="9" s="1"/>
  <c r="F32" i="9"/>
  <c r="E32" i="9"/>
  <c r="G32" i="9" s="1"/>
  <c r="C32" i="9"/>
  <c r="B32" i="9"/>
  <c r="D32" i="9" s="1"/>
  <c r="F31" i="9"/>
  <c r="G31" i="9" s="1"/>
  <c r="E31" i="9"/>
  <c r="C31" i="9"/>
  <c r="B31" i="9"/>
  <c r="F30" i="9"/>
  <c r="E30" i="9"/>
  <c r="D30" i="9"/>
  <c r="C30" i="9"/>
  <c r="B30" i="9"/>
  <c r="F29" i="9"/>
  <c r="E29" i="9"/>
  <c r="C29" i="9"/>
  <c r="B29" i="9"/>
  <c r="D29" i="9" s="1"/>
  <c r="F28" i="9"/>
  <c r="F40" i="9" s="1"/>
  <c r="E28" i="9"/>
  <c r="G28" i="9" s="1"/>
  <c r="C28" i="9"/>
  <c r="B28" i="9"/>
  <c r="E18" i="9"/>
  <c r="B18" i="9"/>
  <c r="E17" i="9"/>
  <c r="B17" i="9"/>
  <c r="E16" i="9"/>
  <c r="B16" i="9"/>
  <c r="E15" i="9"/>
  <c r="B15" i="9"/>
  <c r="E14" i="9"/>
  <c r="B14" i="9"/>
  <c r="E13" i="9"/>
  <c r="B13" i="9"/>
  <c r="F12" i="9"/>
  <c r="E12" i="9"/>
  <c r="C12" i="9"/>
  <c r="B12" i="9"/>
  <c r="D12" i="9" s="1"/>
  <c r="F11" i="9"/>
  <c r="E11" i="9"/>
  <c r="G11" i="9" s="1"/>
  <c r="C11" i="9"/>
  <c r="B11" i="9"/>
  <c r="D11" i="9" s="1"/>
  <c r="F10" i="9"/>
  <c r="E10" i="9"/>
  <c r="C10" i="9"/>
  <c r="D10" i="9" s="1"/>
  <c r="B10" i="9"/>
  <c r="F9" i="9"/>
  <c r="E9" i="9"/>
  <c r="G9" i="9" s="1"/>
  <c r="C9" i="9"/>
  <c r="B9" i="9"/>
  <c r="F8" i="9"/>
  <c r="E8" i="9"/>
  <c r="D8" i="9"/>
  <c r="C8" i="9"/>
  <c r="B8" i="9"/>
  <c r="F7" i="9"/>
  <c r="E7" i="9"/>
  <c r="E19" i="9" s="1"/>
  <c r="C7" i="9"/>
  <c r="B7" i="9"/>
  <c r="D7" i="9" s="1"/>
  <c r="J32" i="15"/>
  <c r="I32" i="15"/>
  <c r="H32" i="15"/>
  <c r="G32" i="15"/>
  <c r="F32" i="15"/>
  <c r="E32" i="15"/>
  <c r="D32" i="15"/>
  <c r="C32" i="15"/>
  <c r="J31" i="15"/>
  <c r="I31" i="15"/>
  <c r="H31" i="15"/>
  <c r="G31" i="15"/>
  <c r="F31" i="15"/>
  <c r="E31" i="15"/>
  <c r="D31" i="15"/>
  <c r="C31" i="15"/>
  <c r="J30" i="15"/>
  <c r="I30" i="15"/>
  <c r="H30" i="15"/>
  <c r="G30" i="15"/>
  <c r="F30" i="15"/>
  <c r="E30" i="15"/>
  <c r="D30" i="15"/>
  <c r="C30" i="15"/>
  <c r="J29" i="15"/>
  <c r="I29" i="15"/>
  <c r="H29" i="15"/>
  <c r="G29" i="15"/>
  <c r="F29" i="15"/>
  <c r="E29" i="15"/>
  <c r="B29" i="15" s="1"/>
  <c r="D29" i="15"/>
  <c r="C29" i="15"/>
  <c r="J28" i="15"/>
  <c r="I28" i="15"/>
  <c r="H28" i="15"/>
  <c r="G28" i="15"/>
  <c r="F28" i="15"/>
  <c r="E28" i="15"/>
  <c r="D28" i="15"/>
  <c r="C28" i="15"/>
  <c r="J27" i="15"/>
  <c r="I27" i="15"/>
  <c r="H27" i="15"/>
  <c r="G27" i="15"/>
  <c r="F27" i="15"/>
  <c r="E27" i="15"/>
  <c r="D27" i="15"/>
  <c r="C27" i="15"/>
  <c r="J26" i="15"/>
  <c r="I26" i="15"/>
  <c r="H26" i="15"/>
  <c r="G26" i="15"/>
  <c r="F26" i="15"/>
  <c r="E26" i="15"/>
  <c r="D26" i="15"/>
  <c r="C26" i="15"/>
  <c r="J25" i="15"/>
  <c r="I25" i="15"/>
  <c r="H25" i="15"/>
  <c r="G25" i="15"/>
  <c r="F25" i="15"/>
  <c r="E25" i="15"/>
  <c r="D25" i="15"/>
  <c r="C25" i="15"/>
  <c r="B25" i="15"/>
  <c r="J24" i="15"/>
  <c r="I24" i="15"/>
  <c r="H24" i="15"/>
  <c r="G24" i="15"/>
  <c r="F24" i="15"/>
  <c r="E24" i="15"/>
  <c r="D24" i="15"/>
  <c r="C24" i="15"/>
  <c r="B24" i="15" s="1"/>
  <c r="J23" i="15"/>
  <c r="I23" i="15"/>
  <c r="H23" i="15"/>
  <c r="G23" i="15"/>
  <c r="F23" i="15"/>
  <c r="E23" i="15"/>
  <c r="D23" i="15"/>
  <c r="C23" i="15"/>
  <c r="B23" i="15" s="1"/>
  <c r="J22" i="15"/>
  <c r="I22" i="15"/>
  <c r="H22" i="15"/>
  <c r="G22" i="15"/>
  <c r="F22" i="15"/>
  <c r="E22" i="15"/>
  <c r="D22" i="15"/>
  <c r="C22" i="15"/>
  <c r="B22" i="15" s="1"/>
  <c r="J21" i="15"/>
  <c r="I21" i="15"/>
  <c r="H21" i="15"/>
  <c r="G21" i="15"/>
  <c r="F21" i="15"/>
  <c r="E21" i="15"/>
  <c r="D21" i="15"/>
  <c r="C21" i="15"/>
  <c r="B21" i="15" s="1"/>
  <c r="J20" i="15"/>
  <c r="I20" i="15"/>
  <c r="H20" i="15"/>
  <c r="G20" i="15"/>
  <c r="F20" i="15"/>
  <c r="E20" i="15"/>
  <c r="D20" i="15"/>
  <c r="C20" i="15"/>
  <c r="J19" i="15"/>
  <c r="I19" i="15"/>
  <c r="H19" i="15"/>
  <c r="G19" i="15"/>
  <c r="F19" i="15"/>
  <c r="E19" i="15"/>
  <c r="D19" i="15"/>
  <c r="B19" i="15" s="1"/>
  <c r="C19" i="15"/>
  <c r="J18" i="15"/>
  <c r="I18" i="15"/>
  <c r="H18" i="15"/>
  <c r="G18" i="15"/>
  <c r="F18" i="15"/>
  <c r="E18" i="15"/>
  <c r="D18" i="15"/>
  <c r="C18" i="15"/>
  <c r="J17" i="15"/>
  <c r="I17" i="15"/>
  <c r="H17" i="15"/>
  <c r="G17" i="15"/>
  <c r="F17" i="15"/>
  <c r="E17" i="15"/>
  <c r="D17" i="15"/>
  <c r="B17" i="15" s="1"/>
  <c r="C17" i="15"/>
  <c r="J16" i="15"/>
  <c r="I16" i="15"/>
  <c r="H16" i="15"/>
  <c r="G16" i="15"/>
  <c r="F16" i="15"/>
  <c r="E16" i="15"/>
  <c r="D16" i="15"/>
  <c r="C16" i="15"/>
  <c r="J15" i="15"/>
  <c r="I15" i="15"/>
  <c r="H15" i="15"/>
  <c r="G15" i="15"/>
  <c r="F15" i="15"/>
  <c r="E15" i="15"/>
  <c r="D15" i="15"/>
  <c r="C15" i="15"/>
  <c r="J14" i="15"/>
  <c r="I14" i="15"/>
  <c r="H14" i="15"/>
  <c r="G14" i="15"/>
  <c r="F14" i="15"/>
  <c r="E14" i="15"/>
  <c r="D14" i="15"/>
  <c r="C14" i="15"/>
  <c r="J13" i="15"/>
  <c r="I13" i="15"/>
  <c r="H13" i="15"/>
  <c r="G13" i="15"/>
  <c r="F13" i="15"/>
  <c r="E13" i="15"/>
  <c r="B13" i="15" s="1"/>
  <c r="D13" i="15"/>
  <c r="C13" i="15"/>
  <c r="J12" i="15"/>
  <c r="I12" i="15"/>
  <c r="H12" i="15"/>
  <c r="G12" i="15"/>
  <c r="F12" i="15"/>
  <c r="E12" i="15"/>
  <c r="D12" i="15"/>
  <c r="C12" i="15"/>
  <c r="J11" i="15"/>
  <c r="I11" i="15"/>
  <c r="H11" i="15"/>
  <c r="G11" i="15"/>
  <c r="F11" i="15"/>
  <c r="E11" i="15"/>
  <c r="D11" i="15"/>
  <c r="C11" i="15"/>
  <c r="J10" i="15"/>
  <c r="I10" i="15"/>
  <c r="H10" i="15"/>
  <c r="G10" i="15"/>
  <c r="F10" i="15"/>
  <c r="E10" i="15"/>
  <c r="D10" i="15"/>
  <c r="C10" i="15"/>
  <c r="J9" i="15"/>
  <c r="I9" i="15"/>
  <c r="H9" i="15"/>
  <c r="G9" i="15"/>
  <c r="F9" i="15"/>
  <c r="E9" i="15"/>
  <c r="D9" i="15"/>
  <c r="C9" i="15"/>
  <c r="B9" i="15"/>
  <c r="J8" i="15"/>
  <c r="I8" i="15"/>
  <c r="H8" i="15"/>
  <c r="G8" i="15"/>
  <c r="F8" i="15"/>
  <c r="E8" i="15"/>
  <c r="D8" i="15"/>
  <c r="C8" i="15"/>
  <c r="B8" i="15" s="1"/>
  <c r="J7" i="15"/>
  <c r="I7" i="15"/>
  <c r="H7" i="15"/>
  <c r="G7" i="15"/>
  <c r="F7" i="15"/>
  <c r="E7" i="15"/>
  <c r="D7" i="15"/>
  <c r="C7" i="15"/>
  <c r="B7" i="15" s="1"/>
  <c r="B27" i="15" l="1"/>
  <c r="B28" i="15"/>
  <c r="F19" i="9"/>
  <c r="G19" i="9" s="1"/>
  <c r="B40" i="9"/>
  <c r="G29" i="9"/>
  <c r="G30" i="9"/>
  <c r="B12" i="15"/>
  <c r="B11" i="15"/>
  <c r="B14" i="15"/>
  <c r="B15" i="15"/>
  <c r="B16" i="15"/>
  <c r="B26" i="15"/>
  <c r="B30" i="15"/>
  <c r="B31" i="15"/>
  <c r="B32" i="15"/>
  <c r="G8" i="9"/>
  <c r="C40" i="9"/>
  <c r="B10" i="15"/>
  <c r="B18" i="15"/>
  <c r="B20" i="15"/>
  <c r="C19" i="9"/>
  <c r="D9" i="9"/>
  <c r="G10" i="9"/>
  <c r="G12" i="9"/>
  <c r="D28" i="9"/>
  <c r="D31" i="9"/>
  <c r="G7" i="9"/>
  <c r="E40" i="9"/>
  <c r="G40" i="9" s="1"/>
  <c r="B19" i="9"/>
  <c r="D19" i="9" s="1"/>
  <c r="E72" i="14"/>
  <c r="E67" i="14"/>
  <c r="E65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4" i="14"/>
  <c r="E45" i="14"/>
  <c r="E4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13" i="14"/>
  <c r="E9" i="14"/>
  <c r="E10" i="14"/>
  <c r="E8" i="14"/>
  <c r="E64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5" i="8"/>
  <c r="E46" i="8"/>
  <c r="E47" i="8"/>
  <c r="E4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14" i="8"/>
  <c r="E10" i="8"/>
  <c r="E11" i="8"/>
  <c r="E9" i="8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5" i="7"/>
  <c r="G46" i="7"/>
  <c r="G47" i="7"/>
  <c r="G4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14" i="7"/>
  <c r="G10" i="7"/>
  <c r="G11" i="7"/>
  <c r="G9" i="7"/>
  <c r="G64" i="7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4" i="6"/>
  <c r="E45" i="6"/>
  <c r="E46" i="6"/>
  <c r="E4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13" i="6"/>
  <c r="E9" i="6"/>
  <c r="E10" i="6"/>
  <c r="E8" i="6"/>
  <c r="E68" i="6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20" i="5"/>
  <c r="G19" i="5"/>
  <c r="G18" i="5"/>
  <c r="G17" i="5"/>
  <c r="G16" i="5"/>
  <c r="G15" i="5"/>
  <c r="G14" i="5"/>
  <c r="G13" i="5"/>
  <c r="G8" i="5"/>
  <c r="G68" i="5"/>
  <c r="D40" i="9" l="1"/>
  <c r="G71" i="17"/>
  <c r="E71" i="17"/>
  <c r="G46" i="17"/>
  <c r="G45" i="17"/>
  <c r="G44" i="17"/>
  <c r="G43" i="17"/>
  <c r="E46" i="17"/>
  <c r="E45" i="17"/>
  <c r="E44" i="17"/>
  <c r="E43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9" i="17"/>
  <c r="G10" i="17"/>
  <c r="G8" i="17"/>
  <c r="E39" i="17"/>
  <c r="E40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8" i="17"/>
  <c r="E49" i="17"/>
  <c r="E58" i="17"/>
  <c r="E59" i="17"/>
  <c r="E61" i="17"/>
  <c r="G61" i="17"/>
  <c r="G59" i="17"/>
  <c r="G58" i="17"/>
  <c r="G49" i="17"/>
  <c r="E66" i="17"/>
  <c r="G66" i="17"/>
  <c r="G42" i="17" l="1"/>
  <c r="I167" i="13"/>
  <c r="G167" i="13"/>
  <c r="D167" i="13"/>
  <c r="B167" i="13"/>
  <c r="I150" i="13"/>
  <c r="G150" i="13"/>
  <c r="D150" i="13"/>
  <c r="B150" i="13"/>
  <c r="I135" i="13"/>
  <c r="G135" i="13"/>
  <c r="D135" i="13"/>
  <c r="B135" i="13"/>
  <c r="I120" i="13"/>
  <c r="G120" i="13"/>
  <c r="D120" i="13"/>
  <c r="B120" i="13"/>
  <c r="I105" i="13"/>
  <c r="G105" i="13"/>
  <c r="D105" i="13"/>
  <c r="B105" i="13"/>
  <c r="I90" i="13"/>
  <c r="G90" i="13"/>
  <c r="D90" i="13"/>
  <c r="B90" i="13"/>
  <c r="I75" i="13"/>
  <c r="G75" i="13"/>
  <c r="D75" i="13"/>
  <c r="B75" i="13"/>
  <c r="I60" i="13"/>
  <c r="G60" i="13"/>
  <c r="D60" i="13"/>
  <c r="B60" i="13"/>
  <c r="I45" i="13"/>
  <c r="G45" i="13"/>
  <c r="D45" i="13"/>
  <c r="B45" i="13"/>
  <c r="I30" i="13"/>
  <c r="G30" i="13"/>
  <c r="D30" i="13"/>
  <c r="B30" i="13"/>
  <c r="I15" i="13"/>
  <c r="G15" i="13"/>
  <c r="D15" i="13"/>
  <c r="B15" i="13"/>
  <c r="F63" i="12"/>
  <c r="E63" i="12"/>
  <c r="G63" i="12" s="1"/>
  <c r="C63" i="12"/>
  <c r="B63" i="12"/>
  <c r="F60" i="12"/>
  <c r="E60" i="12"/>
  <c r="G60" i="12" s="1"/>
  <c r="C60" i="12"/>
  <c r="B60" i="12"/>
  <c r="F58" i="12"/>
  <c r="E58" i="12"/>
  <c r="C58" i="12"/>
  <c r="B58" i="12"/>
  <c r="F55" i="12"/>
  <c r="E55" i="12"/>
  <c r="D55" i="12"/>
  <c r="C55" i="12"/>
  <c r="B55" i="12"/>
  <c r="F52" i="12"/>
  <c r="E52" i="12"/>
  <c r="G52" i="12" s="1"/>
  <c r="C52" i="12"/>
  <c r="B52" i="12"/>
  <c r="D52" i="12" s="1"/>
  <c r="F50" i="12"/>
  <c r="E50" i="12"/>
  <c r="C50" i="12"/>
  <c r="B50" i="12"/>
  <c r="D50" i="12" s="1"/>
  <c r="F48" i="12"/>
  <c r="E48" i="12"/>
  <c r="C48" i="12"/>
  <c r="B48" i="12"/>
  <c r="F45" i="12"/>
  <c r="E45" i="12"/>
  <c r="C45" i="12"/>
  <c r="B45" i="12"/>
  <c r="D45" i="12" s="1"/>
  <c r="F42" i="12"/>
  <c r="E42" i="12"/>
  <c r="G42" i="12" s="1"/>
  <c r="C42" i="12"/>
  <c r="B42" i="12"/>
  <c r="D42" i="12" s="1"/>
  <c r="F39" i="12"/>
  <c r="E39" i="12"/>
  <c r="C39" i="12"/>
  <c r="B39" i="12"/>
  <c r="D39" i="12" s="1"/>
  <c r="F37" i="12"/>
  <c r="E37" i="12"/>
  <c r="C37" i="12"/>
  <c r="B37" i="12"/>
  <c r="F35" i="12"/>
  <c r="E35" i="12"/>
  <c r="C35" i="12"/>
  <c r="B35" i="12"/>
  <c r="D35" i="12" s="1"/>
  <c r="F32" i="12"/>
  <c r="E32" i="12"/>
  <c r="C32" i="12"/>
  <c r="B32" i="12"/>
  <c r="D32" i="12" s="1"/>
  <c r="F29" i="12"/>
  <c r="E29" i="12"/>
  <c r="C29" i="12"/>
  <c r="B29" i="12"/>
  <c r="D29" i="12" s="1"/>
  <c r="F27" i="12"/>
  <c r="E27" i="12"/>
  <c r="C27" i="12"/>
  <c r="B27" i="12"/>
  <c r="D27" i="12" s="1"/>
  <c r="F24" i="12"/>
  <c r="G24" i="12" s="1"/>
  <c r="E24" i="12"/>
  <c r="C24" i="12"/>
  <c r="B24" i="12"/>
  <c r="D24" i="12" s="1"/>
  <c r="F22" i="12"/>
  <c r="E22" i="12"/>
  <c r="C22" i="12"/>
  <c r="B22" i="12"/>
  <c r="D22" i="12" s="1"/>
  <c r="F19" i="12"/>
  <c r="E19" i="12"/>
  <c r="C19" i="12"/>
  <c r="B19" i="12"/>
  <c r="D19" i="12" s="1"/>
  <c r="F16" i="12"/>
  <c r="E16" i="12"/>
  <c r="C16" i="12"/>
  <c r="B16" i="12"/>
  <c r="F13" i="12"/>
  <c r="E13" i="12"/>
  <c r="C13" i="12"/>
  <c r="B13" i="12"/>
  <c r="D13" i="12" s="1"/>
  <c r="F10" i="12"/>
  <c r="E10" i="12"/>
  <c r="G10" i="12" s="1"/>
  <c r="C10" i="12"/>
  <c r="B10" i="12"/>
  <c r="D10" i="12" s="1"/>
  <c r="F7" i="12"/>
  <c r="E7" i="12"/>
  <c r="G7" i="12" s="1"/>
  <c r="C7" i="12"/>
  <c r="B7" i="12"/>
  <c r="F63" i="11"/>
  <c r="E63" i="11"/>
  <c r="C63" i="11"/>
  <c r="B63" i="11"/>
  <c r="F60" i="11"/>
  <c r="E60" i="11"/>
  <c r="G60" i="11" s="1"/>
  <c r="C60" i="11"/>
  <c r="B60" i="11"/>
  <c r="F58" i="11"/>
  <c r="E58" i="11"/>
  <c r="C58" i="11"/>
  <c r="B58" i="11"/>
  <c r="F55" i="11"/>
  <c r="E55" i="11"/>
  <c r="C55" i="11"/>
  <c r="D55" i="11" s="1"/>
  <c r="B55" i="11"/>
  <c r="F52" i="11"/>
  <c r="E52" i="11"/>
  <c r="C52" i="11"/>
  <c r="B52" i="11"/>
  <c r="F50" i="11"/>
  <c r="E50" i="11"/>
  <c r="G50" i="11" s="1"/>
  <c r="C50" i="11"/>
  <c r="D50" i="11" s="1"/>
  <c r="B50" i="11"/>
  <c r="F48" i="11"/>
  <c r="E48" i="11"/>
  <c r="G48" i="11" s="1"/>
  <c r="C48" i="11"/>
  <c r="B48" i="11"/>
  <c r="F45" i="11"/>
  <c r="E45" i="11"/>
  <c r="G45" i="11" s="1"/>
  <c r="C45" i="11"/>
  <c r="D45" i="11" s="1"/>
  <c r="B45" i="11"/>
  <c r="F42" i="11"/>
  <c r="E42" i="11"/>
  <c r="C42" i="11"/>
  <c r="B42" i="11"/>
  <c r="F39" i="11"/>
  <c r="E39" i="11"/>
  <c r="G39" i="11" s="1"/>
  <c r="C39" i="11"/>
  <c r="B39" i="11"/>
  <c r="F37" i="11"/>
  <c r="E37" i="11"/>
  <c r="G37" i="11" s="1"/>
  <c r="C37" i="11"/>
  <c r="B37" i="11"/>
  <c r="D37" i="11" s="1"/>
  <c r="F35" i="11"/>
  <c r="E35" i="11"/>
  <c r="C35" i="11"/>
  <c r="B35" i="11"/>
  <c r="F32" i="11"/>
  <c r="E32" i="11"/>
  <c r="C32" i="11"/>
  <c r="B32" i="11"/>
  <c r="F29" i="11"/>
  <c r="E29" i="11"/>
  <c r="G29" i="11" s="1"/>
  <c r="C29" i="11"/>
  <c r="B29" i="11"/>
  <c r="F27" i="11"/>
  <c r="E27" i="11"/>
  <c r="G27" i="11" s="1"/>
  <c r="C27" i="11"/>
  <c r="B27" i="11"/>
  <c r="D27" i="11" s="1"/>
  <c r="F24" i="11"/>
  <c r="E24" i="11"/>
  <c r="G24" i="11" s="1"/>
  <c r="C24" i="11"/>
  <c r="B24" i="11"/>
  <c r="F22" i="11"/>
  <c r="E22" i="11"/>
  <c r="C22" i="11"/>
  <c r="B22" i="11"/>
  <c r="F19" i="11"/>
  <c r="G19" i="11" s="1"/>
  <c r="E19" i="11"/>
  <c r="C19" i="11"/>
  <c r="B19" i="11"/>
  <c r="F16" i="11"/>
  <c r="E16" i="11"/>
  <c r="C16" i="11"/>
  <c r="B16" i="11"/>
  <c r="D16" i="11" s="1"/>
  <c r="F13" i="11"/>
  <c r="E13" i="11"/>
  <c r="C13" i="11"/>
  <c r="B13" i="11"/>
  <c r="F10" i="11"/>
  <c r="E10" i="11"/>
  <c r="C10" i="11"/>
  <c r="B10" i="11"/>
  <c r="F7" i="11"/>
  <c r="E7" i="11"/>
  <c r="C7" i="11"/>
  <c r="B7" i="11"/>
  <c r="L65" i="10"/>
  <c r="I65" i="10"/>
  <c r="F65" i="10"/>
  <c r="C65" i="10"/>
  <c r="M64" i="10"/>
  <c r="L64" i="10"/>
  <c r="J64" i="10"/>
  <c r="I64" i="10"/>
  <c r="G64" i="10"/>
  <c r="F64" i="10"/>
  <c r="D64" i="10"/>
  <c r="C64" i="10"/>
  <c r="L62" i="10"/>
  <c r="I62" i="10"/>
  <c r="F62" i="10"/>
  <c r="C62" i="10"/>
  <c r="M61" i="10"/>
  <c r="L61" i="10"/>
  <c r="J61" i="10"/>
  <c r="I61" i="10"/>
  <c r="G61" i="10"/>
  <c r="F61" i="10"/>
  <c r="D61" i="10"/>
  <c r="C61" i="10"/>
  <c r="M59" i="10"/>
  <c r="L59" i="10"/>
  <c r="J59" i="10"/>
  <c r="I59" i="10"/>
  <c r="G59" i="10"/>
  <c r="F59" i="10"/>
  <c r="D59" i="10"/>
  <c r="C59" i="10"/>
  <c r="M56" i="10"/>
  <c r="L56" i="10"/>
  <c r="J56" i="10"/>
  <c r="I56" i="10"/>
  <c r="G56" i="10"/>
  <c r="F56" i="10"/>
  <c r="D56" i="10"/>
  <c r="C56" i="10"/>
  <c r="M53" i="10"/>
  <c r="L53" i="10"/>
  <c r="J53" i="10"/>
  <c r="I53" i="10"/>
  <c r="G53" i="10"/>
  <c r="F53" i="10"/>
  <c r="D53" i="10"/>
  <c r="C53" i="10"/>
  <c r="M51" i="10"/>
  <c r="L51" i="10"/>
  <c r="J51" i="10"/>
  <c r="I51" i="10"/>
  <c r="G51" i="10"/>
  <c r="F51" i="10"/>
  <c r="D51" i="10"/>
  <c r="C51" i="10"/>
  <c r="M49" i="10"/>
  <c r="L49" i="10"/>
  <c r="J49" i="10"/>
  <c r="I49" i="10"/>
  <c r="G49" i="10"/>
  <c r="F49" i="10"/>
  <c r="D49" i="10"/>
  <c r="C49" i="10"/>
  <c r="M46" i="10"/>
  <c r="L46" i="10"/>
  <c r="J46" i="10"/>
  <c r="I46" i="10"/>
  <c r="G46" i="10"/>
  <c r="F46" i="10"/>
  <c r="D46" i="10"/>
  <c r="C46" i="10"/>
  <c r="M43" i="10"/>
  <c r="L43" i="10"/>
  <c r="J43" i="10"/>
  <c r="I43" i="10"/>
  <c r="G43" i="10"/>
  <c r="F43" i="10"/>
  <c r="D43" i="10"/>
  <c r="C43" i="10"/>
  <c r="M40" i="10"/>
  <c r="L40" i="10"/>
  <c r="J40" i="10"/>
  <c r="I40" i="10"/>
  <c r="G40" i="10"/>
  <c r="F40" i="10"/>
  <c r="D40" i="10"/>
  <c r="C40" i="10"/>
  <c r="M38" i="10"/>
  <c r="L38" i="10"/>
  <c r="J38" i="10"/>
  <c r="I38" i="10"/>
  <c r="G38" i="10"/>
  <c r="F38" i="10"/>
  <c r="D38" i="10"/>
  <c r="C38" i="10"/>
  <c r="M36" i="10"/>
  <c r="L36" i="10"/>
  <c r="J36" i="10"/>
  <c r="I36" i="10"/>
  <c r="G36" i="10"/>
  <c r="F36" i="10"/>
  <c r="D36" i="10"/>
  <c r="C36" i="10"/>
  <c r="M33" i="10"/>
  <c r="L33" i="10"/>
  <c r="J33" i="10"/>
  <c r="I33" i="10"/>
  <c r="G33" i="10"/>
  <c r="F33" i="10"/>
  <c r="D33" i="10"/>
  <c r="C33" i="10"/>
  <c r="M30" i="10"/>
  <c r="L30" i="10"/>
  <c r="J30" i="10"/>
  <c r="I30" i="10"/>
  <c r="G30" i="10"/>
  <c r="F30" i="10"/>
  <c r="D30" i="10"/>
  <c r="C30" i="10"/>
  <c r="M28" i="10"/>
  <c r="L28" i="10"/>
  <c r="J28" i="10"/>
  <c r="I28" i="10"/>
  <c r="G28" i="10"/>
  <c r="F28" i="10"/>
  <c r="D28" i="10"/>
  <c r="C28" i="10"/>
  <c r="M24" i="10"/>
  <c r="L24" i="10"/>
  <c r="J24" i="10"/>
  <c r="I24" i="10"/>
  <c r="G24" i="10"/>
  <c r="F24" i="10"/>
  <c r="D24" i="10"/>
  <c r="C24" i="10"/>
  <c r="M22" i="10"/>
  <c r="L22" i="10"/>
  <c r="J22" i="10"/>
  <c r="I22" i="10"/>
  <c r="G22" i="10"/>
  <c r="F22" i="10"/>
  <c r="E22" i="10"/>
  <c r="D22" i="10"/>
  <c r="C22" i="10"/>
  <c r="L20" i="10"/>
  <c r="I20" i="10"/>
  <c r="F20" i="10"/>
  <c r="C20" i="10"/>
  <c r="M19" i="10"/>
  <c r="L19" i="10"/>
  <c r="J19" i="10"/>
  <c r="I19" i="10"/>
  <c r="G19" i="10"/>
  <c r="F19" i="10"/>
  <c r="D19" i="10"/>
  <c r="C19" i="10"/>
  <c r="L17" i="10"/>
  <c r="I17" i="10"/>
  <c r="F17" i="10"/>
  <c r="C17" i="10"/>
  <c r="M16" i="10"/>
  <c r="L16" i="10"/>
  <c r="J16" i="10"/>
  <c r="J67" i="10" s="1"/>
  <c r="I16" i="10"/>
  <c r="G16" i="10"/>
  <c r="F16" i="10"/>
  <c r="D16" i="10"/>
  <c r="D67" i="10" s="1"/>
  <c r="C16" i="10"/>
  <c r="F14" i="10"/>
  <c r="C14" i="10"/>
  <c r="M13" i="10"/>
  <c r="L13" i="10"/>
  <c r="J13" i="10"/>
  <c r="I13" i="10"/>
  <c r="G13" i="10"/>
  <c r="F13" i="10"/>
  <c r="D13" i="10"/>
  <c r="C13" i="10"/>
  <c r="L11" i="10"/>
  <c r="I11" i="10"/>
  <c r="F11" i="10"/>
  <c r="C11" i="10"/>
  <c r="M10" i="10"/>
  <c r="L10" i="10"/>
  <c r="J10" i="10"/>
  <c r="I10" i="10"/>
  <c r="G10" i="10"/>
  <c r="F10" i="10"/>
  <c r="D10" i="10"/>
  <c r="C10" i="10"/>
  <c r="L8" i="10"/>
  <c r="I8" i="10"/>
  <c r="F8" i="10"/>
  <c r="C8" i="10"/>
  <c r="M7" i="10"/>
  <c r="L7" i="10"/>
  <c r="J7" i="10"/>
  <c r="I7" i="10"/>
  <c r="G7" i="10"/>
  <c r="F7" i="10"/>
  <c r="D7" i="10"/>
  <c r="C7" i="10"/>
  <c r="F64" i="8"/>
  <c r="G64" i="8" s="1"/>
  <c r="H64" i="8"/>
  <c r="C64" i="8"/>
  <c r="B64" i="8"/>
  <c r="F62" i="8"/>
  <c r="I62" i="8" s="1"/>
  <c r="C62" i="8"/>
  <c r="B62" i="8"/>
  <c r="H62" i="8" s="1"/>
  <c r="F61" i="8"/>
  <c r="C61" i="8"/>
  <c r="B61" i="8"/>
  <c r="H61" i="8" s="1"/>
  <c r="F60" i="8"/>
  <c r="C60" i="8"/>
  <c r="B60" i="8"/>
  <c r="F59" i="8"/>
  <c r="G59" i="8" s="1"/>
  <c r="C59" i="8"/>
  <c r="B59" i="8"/>
  <c r="F58" i="8"/>
  <c r="G58" i="8" s="1"/>
  <c r="C58" i="8"/>
  <c r="B58" i="8"/>
  <c r="H58" i="8" s="1"/>
  <c r="I57" i="8"/>
  <c r="F57" i="8"/>
  <c r="C57" i="8"/>
  <c r="B57" i="8"/>
  <c r="D57" i="8" s="1"/>
  <c r="F56" i="8"/>
  <c r="I56" i="8" s="1"/>
  <c r="C56" i="8"/>
  <c r="B56" i="8"/>
  <c r="H56" i="8" s="1"/>
  <c r="F55" i="8"/>
  <c r="G55" i="8" s="1"/>
  <c r="C55" i="8"/>
  <c r="B55" i="8"/>
  <c r="F54" i="8"/>
  <c r="G54" i="8"/>
  <c r="C54" i="8"/>
  <c r="B54" i="8"/>
  <c r="H54" i="8" s="1"/>
  <c r="F53" i="8"/>
  <c r="H53" i="8"/>
  <c r="C53" i="8"/>
  <c r="B53" i="8"/>
  <c r="F52" i="8"/>
  <c r="C52" i="8"/>
  <c r="B52" i="8"/>
  <c r="H52" i="8" s="1"/>
  <c r="F51" i="8"/>
  <c r="C51" i="8"/>
  <c r="B51" i="8"/>
  <c r="B49" i="8" s="1"/>
  <c r="F50" i="8"/>
  <c r="G50" i="8" s="1"/>
  <c r="C50" i="8"/>
  <c r="B50" i="8"/>
  <c r="H50" i="8" s="1"/>
  <c r="F47" i="8"/>
  <c r="C47" i="8"/>
  <c r="B47" i="8"/>
  <c r="F46" i="8"/>
  <c r="C46" i="8"/>
  <c r="B46" i="8"/>
  <c r="F45" i="8"/>
  <c r="H45" i="8"/>
  <c r="C45" i="8"/>
  <c r="B45" i="8"/>
  <c r="F44" i="8"/>
  <c r="C44" i="8"/>
  <c r="B44" i="8"/>
  <c r="F41" i="8"/>
  <c r="C41" i="8"/>
  <c r="B41" i="8"/>
  <c r="F40" i="8"/>
  <c r="C40" i="8"/>
  <c r="B40" i="8"/>
  <c r="F39" i="8"/>
  <c r="C39" i="8"/>
  <c r="B39" i="8"/>
  <c r="F38" i="8"/>
  <c r="C38" i="8"/>
  <c r="B38" i="8"/>
  <c r="F37" i="8"/>
  <c r="C37" i="8"/>
  <c r="B37" i="8"/>
  <c r="F36" i="8"/>
  <c r="C36" i="8"/>
  <c r="B36" i="8"/>
  <c r="H36" i="8" s="1"/>
  <c r="F35" i="8"/>
  <c r="C35" i="8"/>
  <c r="B35" i="8"/>
  <c r="H35" i="8" s="1"/>
  <c r="F34" i="8"/>
  <c r="C34" i="8"/>
  <c r="B34" i="8"/>
  <c r="F33" i="8"/>
  <c r="C33" i="8"/>
  <c r="B33" i="8"/>
  <c r="H33" i="8" s="1"/>
  <c r="F32" i="8"/>
  <c r="C32" i="8"/>
  <c r="B32" i="8"/>
  <c r="F31" i="8"/>
  <c r="C31" i="8"/>
  <c r="B31" i="8"/>
  <c r="G30" i="8"/>
  <c r="F30" i="8"/>
  <c r="C30" i="8"/>
  <c r="I30" i="8" s="1"/>
  <c r="B30" i="8"/>
  <c r="D30" i="8" s="1"/>
  <c r="F29" i="8"/>
  <c r="G29" i="8" s="1"/>
  <c r="C29" i="8"/>
  <c r="B29" i="8"/>
  <c r="H29" i="8" s="1"/>
  <c r="F28" i="8"/>
  <c r="I28" i="8" s="1"/>
  <c r="C28" i="8"/>
  <c r="B28" i="8"/>
  <c r="D28" i="8" s="1"/>
  <c r="F27" i="8"/>
  <c r="I27" i="8" s="1"/>
  <c r="G27" i="8"/>
  <c r="C27" i="8"/>
  <c r="B27" i="8"/>
  <c r="H27" i="8" s="1"/>
  <c r="F26" i="8"/>
  <c r="G26" i="8" s="1"/>
  <c r="C26" i="8"/>
  <c r="I26" i="8" s="1"/>
  <c r="B26" i="8"/>
  <c r="H26" i="8" s="1"/>
  <c r="F25" i="8"/>
  <c r="C25" i="8"/>
  <c r="B25" i="8"/>
  <c r="H25" i="8" s="1"/>
  <c r="F24" i="8"/>
  <c r="C24" i="8"/>
  <c r="B24" i="8"/>
  <c r="F23" i="8"/>
  <c r="C23" i="8"/>
  <c r="B23" i="8"/>
  <c r="F22" i="8"/>
  <c r="C22" i="8"/>
  <c r="B22" i="8"/>
  <c r="F21" i="8"/>
  <c r="H21" i="8"/>
  <c r="C21" i="8"/>
  <c r="B21" i="8"/>
  <c r="F20" i="8"/>
  <c r="C20" i="8"/>
  <c r="B20" i="8"/>
  <c r="H20" i="8" s="1"/>
  <c r="F19" i="8"/>
  <c r="G19" i="8" s="1"/>
  <c r="C19" i="8"/>
  <c r="I19" i="8" s="1"/>
  <c r="B19" i="8"/>
  <c r="F18" i="8"/>
  <c r="G18" i="8"/>
  <c r="D18" i="8"/>
  <c r="C18" i="8"/>
  <c r="B18" i="8"/>
  <c r="H18" i="8" s="1"/>
  <c r="F17" i="8"/>
  <c r="C17" i="8"/>
  <c r="B17" i="8"/>
  <c r="F16" i="8"/>
  <c r="C16" i="8"/>
  <c r="B16" i="8"/>
  <c r="H16" i="8" s="1"/>
  <c r="G15" i="8"/>
  <c r="F15" i="8"/>
  <c r="C15" i="8"/>
  <c r="I15" i="8" s="1"/>
  <c r="B15" i="8"/>
  <c r="F14" i="8"/>
  <c r="G14" i="8" s="1"/>
  <c r="C14" i="8"/>
  <c r="B14" i="8"/>
  <c r="E13" i="8"/>
  <c r="F11" i="8"/>
  <c r="C11" i="8"/>
  <c r="B11" i="8"/>
  <c r="H11" i="8" s="1"/>
  <c r="G10" i="8"/>
  <c r="F10" i="8"/>
  <c r="C10" i="8"/>
  <c r="I10" i="8" s="1"/>
  <c r="B10" i="8"/>
  <c r="F9" i="8"/>
  <c r="G9" i="8" s="1"/>
  <c r="C9" i="8"/>
  <c r="B9" i="8"/>
  <c r="E8" i="8"/>
  <c r="H64" i="7"/>
  <c r="E64" i="7"/>
  <c r="C64" i="7"/>
  <c r="B64" i="7"/>
  <c r="E62" i="7"/>
  <c r="I62" i="7" s="1"/>
  <c r="C62" i="7"/>
  <c r="D62" i="7" s="1"/>
  <c r="B62" i="7"/>
  <c r="E61" i="7"/>
  <c r="I61" i="7" s="1"/>
  <c r="C61" i="7"/>
  <c r="D61" i="7" s="1"/>
  <c r="B61" i="7"/>
  <c r="E60" i="7"/>
  <c r="C60" i="7"/>
  <c r="B60" i="7"/>
  <c r="I59" i="7"/>
  <c r="E59" i="7"/>
  <c r="C59" i="7"/>
  <c r="B59" i="7"/>
  <c r="I58" i="7"/>
  <c r="E58" i="7"/>
  <c r="C58" i="7"/>
  <c r="B58" i="7"/>
  <c r="E57" i="7"/>
  <c r="I57" i="7" s="1"/>
  <c r="C57" i="7"/>
  <c r="B57" i="7"/>
  <c r="H56" i="7"/>
  <c r="E56" i="7"/>
  <c r="F56" i="7" s="1"/>
  <c r="C56" i="7"/>
  <c r="B56" i="7"/>
  <c r="H55" i="7"/>
  <c r="E55" i="7"/>
  <c r="C55" i="7"/>
  <c r="B55" i="7"/>
  <c r="D55" i="7" s="1"/>
  <c r="H54" i="7"/>
  <c r="E54" i="7"/>
  <c r="I54" i="7" s="1"/>
  <c r="C54" i="7"/>
  <c r="B54" i="7"/>
  <c r="H53" i="7"/>
  <c r="E53" i="7"/>
  <c r="I53" i="7" s="1"/>
  <c r="C53" i="7"/>
  <c r="B53" i="7"/>
  <c r="E52" i="7"/>
  <c r="C52" i="7"/>
  <c r="B52" i="7"/>
  <c r="H51" i="7"/>
  <c r="E51" i="7"/>
  <c r="C51" i="7"/>
  <c r="B51" i="7"/>
  <c r="H50" i="7"/>
  <c r="E50" i="7"/>
  <c r="C50" i="7"/>
  <c r="B50" i="7"/>
  <c r="D50" i="7" s="1"/>
  <c r="H47" i="7"/>
  <c r="G43" i="7"/>
  <c r="E47" i="7"/>
  <c r="C47" i="7"/>
  <c r="B47" i="7"/>
  <c r="H46" i="7"/>
  <c r="E46" i="7"/>
  <c r="F46" i="7" s="1"/>
  <c r="C46" i="7"/>
  <c r="B46" i="7"/>
  <c r="H45" i="7"/>
  <c r="E45" i="7"/>
  <c r="I45" i="7" s="1"/>
  <c r="C45" i="7"/>
  <c r="D45" i="7" s="1"/>
  <c r="B45" i="7"/>
  <c r="H44" i="7"/>
  <c r="E44" i="7"/>
  <c r="I44" i="7" s="1"/>
  <c r="C44" i="7"/>
  <c r="D44" i="7" s="1"/>
  <c r="B44" i="7"/>
  <c r="H41" i="7"/>
  <c r="E41" i="7"/>
  <c r="C41" i="7"/>
  <c r="B41" i="7"/>
  <c r="H40" i="7"/>
  <c r="E40" i="7"/>
  <c r="F40" i="7" s="1"/>
  <c r="C40" i="7"/>
  <c r="B40" i="7"/>
  <c r="H39" i="7"/>
  <c r="E39" i="7"/>
  <c r="C39" i="7"/>
  <c r="B39" i="7"/>
  <c r="H38" i="7"/>
  <c r="E38" i="7"/>
  <c r="F38" i="7" s="1"/>
  <c r="C38" i="7"/>
  <c r="B38" i="7"/>
  <c r="H37" i="7"/>
  <c r="E37" i="7"/>
  <c r="C37" i="7"/>
  <c r="B37" i="7"/>
  <c r="E36" i="7"/>
  <c r="F36" i="7" s="1"/>
  <c r="C36" i="7"/>
  <c r="B36" i="7"/>
  <c r="H35" i="7"/>
  <c r="E35" i="7"/>
  <c r="I35" i="7" s="1"/>
  <c r="C35" i="7"/>
  <c r="B35" i="7"/>
  <c r="H34" i="7"/>
  <c r="E34" i="7"/>
  <c r="F34" i="7" s="1"/>
  <c r="C34" i="7"/>
  <c r="B34" i="7"/>
  <c r="E33" i="7"/>
  <c r="I33" i="7" s="1"/>
  <c r="C33" i="7"/>
  <c r="B33" i="7"/>
  <c r="H32" i="7"/>
  <c r="E32" i="7"/>
  <c r="F32" i="7" s="1"/>
  <c r="C32" i="7"/>
  <c r="B32" i="7"/>
  <c r="H31" i="7"/>
  <c r="F31" i="7"/>
  <c r="E31" i="7"/>
  <c r="C31" i="7"/>
  <c r="B31" i="7"/>
  <c r="E30" i="7"/>
  <c r="F30" i="7" s="1"/>
  <c r="C30" i="7"/>
  <c r="B30" i="7"/>
  <c r="E29" i="7"/>
  <c r="I29" i="7" s="1"/>
  <c r="C29" i="7"/>
  <c r="D29" i="7" s="1"/>
  <c r="B29" i="7"/>
  <c r="E28" i="7"/>
  <c r="I28" i="7" s="1"/>
  <c r="C28" i="7"/>
  <c r="B28" i="7"/>
  <c r="H27" i="7"/>
  <c r="E27" i="7"/>
  <c r="C27" i="7"/>
  <c r="B27" i="7"/>
  <c r="H26" i="7"/>
  <c r="E26" i="7"/>
  <c r="I26" i="7" s="1"/>
  <c r="C26" i="7"/>
  <c r="B26" i="7"/>
  <c r="H25" i="7"/>
  <c r="E25" i="7"/>
  <c r="I25" i="7" s="1"/>
  <c r="C25" i="7"/>
  <c r="B25" i="7"/>
  <c r="H24" i="7"/>
  <c r="E24" i="7"/>
  <c r="F24" i="7" s="1"/>
  <c r="C24" i="7"/>
  <c r="B24" i="7"/>
  <c r="H23" i="7"/>
  <c r="F23" i="7"/>
  <c r="E23" i="7"/>
  <c r="C23" i="7"/>
  <c r="B23" i="7"/>
  <c r="H22" i="7"/>
  <c r="E22" i="7"/>
  <c r="C22" i="7"/>
  <c r="B22" i="7"/>
  <c r="E21" i="7"/>
  <c r="I21" i="7" s="1"/>
  <c r="C21" i="7"/>
  <c r="D21" i="7" s="1"/>
  <c r="B21" i="7"/>
  <c r="E20" i="7"/>
  <c r="I20" i="7" s="1"/>
  <c r="C20" i="7"/>
  <c r="B20" i="7"/>
  <c r="F19" i="7"/>
  <c r="E19" i="7"/>
  <c r="I19" i="7" s="1"/>
  <c r="C19" i="7"/>
  <c r="B19" i="7"/>
  <c r="E18" i="7"/>
  <c r="F18" i="7" s="1"/>
  <c r="C18" i="7"/>
  <c r="B18" i="7"/>
  <c r="E17" i="7"/>
  <c r="I17" i="7" s="1"/>
  <c r="C17" i="7"/>
  <c r="D17" i="7" s="1"/>
  <c r="B17" i="7"/>
  <c r="E16" i="7"/>
  <c r="I16" i="7" s="1"/>
  <c r="C16" i="7"/>
  <c r="B16" i="7"/>
  <c r="I15" i="7"/>
  <c r="E15" i="7"/>
  <c r="F15" i="7" s="1"/>
  <c r="C15" i="7"/>
  <c r="B15" i="7"/>
  <c r="E14" i="7"/>
  <c r="C14" i="7"/>
  <c r="B14" i="7"/>
  <c r="G13" i="7"/>
  <c r="E11" i="7"/>
  <c r="I11" i="7" s="1"/>
  <c r="C11" i="7"/>
  <c r="D11" i="7" s="1"/>
  <c r="B11" i="7"/>
  <c r="E10" i="7"/>
  <c r="F10" i="7" s="1"/>
  <c r="C10" i="7"/>
  <c r="D10" i="7" s="1"/>
  <c r="B10" i="7"/>
  <c r="E9" i="7"/>
  <c r="C9" i="7"/>
  <c r="D9" i="7" s="1"/>
  <c r="B9" i="7"/>
  <c r="G8" i="7"/>
  <c r="E8" i="7"/>
  <c r="F8" i="7" s="1"/>
  <c r="B8" i="7"/>
  <c r="F68" i="6"/>
  <c r="C68" i="6"/>
  <c r="B68" i="6"/>
  <c r="H68" i="6" s="1"/>
  <c r="G66" i="6"/>
  <c r="F66" i="6"/>
  <c r="C66" i="6"/>
  <c r="B66" i="6"/>
  <c r="F65" i="6"/>
  <c r="G65" i="6" s="1"/>
  <c r="C65" i="6"/>
  <c r="B65" i="6"/>
  <c r="H64" i="6"/>
  <c r="F64" i="6"/>
  <c r="I64" i="6" s="1"/>
  <c r="C64" i="6"/>
  <c r="B64" i="6"/>
  <c r="F63" i="6"/>
  <c r="C63" i="6"/>
  <c r="B63" i="6"/>
  <c r="H63" i="6" s="1"/>
  <c r="F62" i="6"/>
  <c r="C62" i="6"/>
  <c r="B62" i="6"/>
  <c r="F61" i="6"/>
  <c r="C61" i="6"/>
  <c r="B61" i="6"/>
  <c r="F60" i="6"/>
  <c r="C60" i="6"/>
  <c r="B60" i="6"/>
  <c r="F59" i="6"/>
  <c r="C59" i="6"/>
  <c r="B59" i="6"/>
  <c r="H59" i="6" s="1"/>
  <c r="F58" i="6"/>
  <c r="G58" i="6" s="1"/>
  <c r="C58" i="6"/>
  <c r="D58" i="6" s="1"/>
  <c r="B58" i="6"/>
  <c r="H58" i="6" s="1"/>
  <c r="F57" i="6"/>
  <c r="C57" i="6"/>
  <c r="B57" i="6"/>
  <c r="H57" i="6" s="1"/>
  <c r="F56" i="6"/>
  <c r="C56" i="6"/>
  <c r="I56" i="6" s="1"/>
  <c r="B56" i="6"/>
  <c r="F55" i="6"/>
  <c r="C55" i="6"/>
  <c r="B55" i="6"/>
  <c r="F54" i="6"/>
  <c r="I54" i="6" s="1"/>
  <c r="C54" i="6"/>
  <c r="B54" i="6"/>
  <c r="F53" i="6"/>
  <c r="C53" i="6"/>
  <c r="B53" i="6"/>
  <c r="F52" i="6"/>
  <c r="C52" i="6"/>
  <c r="B52" i="6"/>
  <c r="F51" i="6"/>
  <c r="G51" i="6" s="1"/>
  <c r="C51" i="6"/>
  <c r="B51" i="6"/>
  <c r="D51" i="6" s="1"/>
  <c r="F50" i="6"/>
  <c r="G50" i="6" s="1"/>
  <c r="C50" i="6"/>
  <c r="B50" i="6"/>
  <c r="D50" i="6" s="1"/>
  <c r="H49" i="6"/>
  <c r="F49" i="6"/>
  <c r="C49" i="6"/>
  <c r="B49" i="6"/>
  <c r="F46" i="6"/>
  <c r="C46" i="6"/>
  <c r="B46" i="6"/>
  <c r="F45" i="6"/>
  <c r="C45" i="6"/>
  <c r="B45" i="6"/>
  <c r="F44" i="6"/>
  <c r="C44" i="6"/>
  <c r="B44" i="6"/>
  <c r="B42" i="6" s="1"/>
  <c r="F43" i="6"/>
  <c r="C43" i="6"/>
  <c r="B43" i="6"/>
  <c r="E42" i="6"/>
  <c r="F40" i="6"/>
  <c r="C40" i="6"/>
  <c r="B40" i="6"/>
  <c r="F39" i="6"/>
  <c r="C39" i="6"/>
  <c r="B39" i="6"/>
  <c r="H39" i="6" s="1"/>
  <c r="F38" i="6"/>
  <c r="C38" i="6"/>
  <c r="B38" i="6"/>
  <c r="H38" i="6" s="1"/>
  <c r="F37" i="6"/>
  <c r="C37" i="6"/>
  <c r="B37" i="6"/>
  <c r="F36" i="6"/>
  <c r="C36" i="6"/>
  <c r="B36" i="6"/>
  <c r="F35" i="6"/>
  <c r="C35" i="6"/>
  <c r="B35" i="6"/>
  <c r="F34" i="6"/>
  <c r="C34" i="6"/>
  <c r="B34" i="6"/>
  <c r="F33" i="6"/>
  <c r="C33" i="6"/>
  <c r="B33" i="6"/>
  <c r="H33" i="6" s="1"/>
  <c r="F32" i="6"/>
  <c r="G32" i="6" s="1"/>
  <c r="C32" i="6"/>
  <c r="B32" i="6"/>
  <c r="F31" i="6"/>
  <c r="C31" i="6"/>
  <c r="B31" i="6"/>
  <c r="F30" i="6"/>
  <c r="C30" i="6"/>
  <c r="B30" i="6"/>
  <c r="F29" i="6"/>
  <c r="G29" i="6" s="1"/>
  <c r="C29" i="6"/>
  <c r="B29" i="6"/>
  <c r="H29" i="6" s="1"/>
  <c r="F28" i="6"/>
  <c r="C28" i="6"/>
  <c r="B28" i="6"/>
  <c r="H28" i="6" s="1"/>
  <c r="F27" i="6"/>
  <c r="C27" i="6"/>
  <c r="B27" i="6"/>
  <c r="F26" i="6"/>
  <c r="C26" i="6"/>
  <c r="B26" i="6"/>
  <c r="F25" i="6"/>
  <c r="C25" i="6"/>
  <c r="B25" i="6"/>
  <c r="F24" i="6"/>
  <c r="C24" i="6"/>
  <c r="B24" i="6"/>
  <c r="F23" i="6"/>
  <c r="C23" i="6"/>
  <c r="B23" i="6"/>
  <c r="F22" i="6"/>
  <c r="C22" i="6"/>
  <c r="B22" i="6"/>
  <c r="F21" i="6"/>
  <c r="C21" i="6"/>
  <c r="B21" i="6"/>
  <c r="F20" i="6"/>
  <c r="G20" i="6" s="1"/>
  <c r="C20" i="6"/>
  <c r="B20" i="6"/>
  <c r="H20" i="6" s="1"/>
  <c r="F19" i="6"/>
  <c r="C19" i="6"/>
  <c r="B19" i="6"/>
  <c r="H19" i="6" s="1"/>
  <c r="F18" i="6"/>
  <c r="C18" i="6"/>
  <c r="B18" i="6"/>
  <c r="H18" i="6" s="1"/>
  <c r="F17" i="6"/>
  <c r="C17" i="6"/>
  <c r="B17" i="6"/>
  <c r="H17" i="6" s="1"/>
  <c r="F16" i="6"/>
  <c r="C16" i="6"/>
  <c r="B16" i="6"/>
  <c r="H16" i="6" s="1"/>
  <c r="F15" i="6"/>
  <c r="I15" i="6" s="1"/>
  <c r="C15" i="6"/>
  <c r="B15" i="6"/>
  <c r="H15" i="6" s="1"/>
  <c r="F14" i="6"/>
  <c r="I14" i="6" s="1"/>
  <c r="C14" i="6"/>
  <c r="B14" i="6"/>
  <c r="F13" i="6"/>
  <c r="I13" i="6" s="1"/>
  <c r="C13" i="6"/>
  <c r="B13" i="6"/>
  <c r="H10" i="6"/>
  <c r="F10" i="6"/>
  <c r="G10" i="6" s="1"/>
  <c r="C10" i="6"/>
  <c r="B10" i="6"/>
  <c r="F9" i="6"/>
  <c r="C9" i="6"/>
  <c r="I9" i="6" s="1"/>
  <c r="J9" i="6" s="1"/>
  <c r="B9" i="6"/>
  <c r="F8" i="6"/>
  <c r="C8" i="6"/>
  <c r="B8" i="6"/>
  <c r="H68" i="5"/>
  <c r="E68" i="5"/>
  <c r="C68" i="5"/>
  <c r="B68" i="5"/>
  <c r="E66" i="5"/>
  <c r="C66" i="5"/>
  <c r="B66" i="5"/>
  <c r="E65" i="5"/>
  <c r="C65" i="5"/>
  <c r="B65" i="5"/>
  <c r="H64" i="5"/>
  <c r="E64" i="5"/>
  <c r="I64" i="5" s="1"/>
  <c r="C64" i="5"/>
  <c r="B64" i="5"/>
  <c r="H63" i="5"/>
  <c r="I63" i="5"/>
  <c r="E63" i="5"/>
  <c r="C63" i="5"/>
  <c r="B63" i="5"/>
  <c r="E62" i="5"/>
  <c r="C62" i="5"/>
  <c r="B62" i="5"/>
  <c r="E61" i="5"/>
  <c r="C61" i="5"/>
  <c r="B61" i="5"/>
  <c r="E60" i="5"/>
  <c r="C60" i="5"/>
  <c r="B60" i="5"/>
  <c r="E59" i="5"/>
  <c r="C59" i="5"/>
  <c r="B59" i="5"/>
  <c r="H58" i="5"/>
  <c r="E58" i="5"/>
  <c r="I58" i="5" s="1"/>
  <c r="C58" i="5"/>
  <c r="B58" i="5"/>
  <c r="H57" i="5"/>
  <c r="E57" i="5"/>
  <c r="C57" i="5"/>
  <c r="B57" i="5"/>
  <c r="H56" i="5"/>
  <c r="E56" i="5"/>
  <c r="F56" i="5" s="1"/>
  <c r="C56" i="5"/>
  <c r="B56" i="5"/>
  <c r="E55" i="5"/>
  <c r="C55" i="5"/>
  <c r="B55" i="5"/>
  <c r="H54" i="5"/>
  <c r="E54" i="5"/>
  <c r="I54" i="5" s="1"/>
  <c r="C54" i="5"/>
  <c r="D54" i="5" s="1"/>
  <c r="B54" i="5"/>
  <c r="E53" i="5"/>
  <c r="C53" i="5"/>
  <c r="B53" i="5"/>
  <c r="E52" i="5"/>
  <c r="C52" i="5"/>
  <c r="B52" i="5"/>
  <c r="E51" i="5"/>
  <c r="C51" i="5"/>
  <c r="B51" i="5"/>
  <c r="E50" i="5"/>
  <c r="C50" i="5"/>
  <c r="B50" i="5"/>
  <c r="H49" i="5"/>
  <c r="E49" i="5"/>
  <c r="I49" i="5" s="1"/>
  <c r="C49" i="5"/>
  <c r="B49" i="5"/>
  <c r="G48" i="5"/>
  <c r="G46" i="5"/>
  <c r="E46" i="5"/>
  <c r="C46" i="5"/>
  <c r="B46" i="5"/>
  <c r="G45" i="5"/>
  <c r="E45" i="5"/>
  <c r="C45" i="5"/>
  <c r="B45" i="5"/>
  <c r="G44" i="5"/>
  <c r="E44" i="5"/>
  <c r="C44" i="5"/>
  <c r="B44" i="5"/>
  <c r="G43" i="5"/>
  <c r="E43" i="5"/>
  <c r="C43" i="5"/>
  <c r="B43" i="5"/>
  <c r="G42" i="5"/>
  <c r="E42" i="5"/>
  <c r="C42" i="5"/>
  <c r="B42" i="5"/>
  <c r="E40" i="5"/>
  <c r="C40" i="5"/>
  <c r="B40" i="5"/>
  <c r="E39" i="5"/>
  <c r="C39" i="5"/>
  <c r="B39" i="5"/>
  <c r="H38" i="5"/>
  <c r="I38" i="5"/>
  <c r="F38" i="5"/>
  <c r="E38" i="5"/>
  <c r="C38" i="5"/>
  <c r="B38" i="5"/>
  <c r="D38" i="5" s="1"/>
  <c r="E37" i="5"/>
  <c r="C37" i="5"/>
  <c r="B37" i="5"/>
  <c r="E36" i="5"/>
  <c r="C36" i="5"/>
  <c r="B36" i="5"/>
  <c r="E35" i="5"/>
  <c r="C35" i="5"/>
  <c r="B35" i="5"/>
  <c r="E34" i="5"/>
  <c r="C34" i="5"/>
  <c r="B34" i="5"/>
  <c r="H33" i="5"/>
  <c r="E33" i="5"/>
  <c r="C33" i="5"/>
  <c r="B33" i="5"/>
  <c r="E32" i="5"/>
  <c r="C32" i="5"/>
  <c r="B32" i="5"/>
  <c r="E31" i="5"/>
  <c r="C31" i="5"/>
  <c r="B31" i="5"/>
  <c r="E30" i="5"/>
  <c r="C30" i="5"/>
  <c r="B30" i="5"/>
  <c r="H29" i="5"/>
  <c r="E29" i="5"/>
  <c r="I29" i="5" s="1"/>
  <c r="C29" i="5"/>
  <c r="B29" i="5"/>
  <c r="H28" i="5"/>
  <c r="E28" i="5"/>
  <c r="C28" i="5"/>
  <c r="B28" i="5"/>
  <c r="E27" i="5"/>
  <c r="C27" i="5"/>
  <c r="B27" i="5"/>
  <c r="E26" i="5"/>
  <c r="I26" i="5" s="1"/>
  <c r="C26" i="5"/>
  <c r="B26" i="5"/>
  <c r="E25" i="5"/>
  <c r="C25" i="5"/>
  <c r="B25" i="5"/>
  <c r="E24" i="5"/>
  <c r="C24" i="5"/>
  <c r="B24" i="5"/>
  <c r="E23" i="5"/>
  <c r="C23" i="5"/>
  <c r="B23" i="5"/>
  <c r="E22" i="5"/>
  <c r="C22" i="5"/>
  <c r="B22" i="5"/>
  <c r="G21" i="5"/>
  <c r="E21" i="5"/>
  <c r="C21" i="5"/>
  <c r="B21" i="5"/>
  <c r="H20" i="5"/>
  <c r="E20" i="5"/>
  <c r="I20" i="5" s="1"/>
  <c r="C20" i="5"/>
  <c r="B20" i="5"/>
  <c r="H19" i="5"/>
  <c r="E19" i="5"/>
  <c r="C19" i="5"/>
  <c r="B19" i="5"/>
  <c r="H18" i="5"/>
  <c r="E18" i="5"/>
  <c r="I18" i="5" s="1"/>
  <c r="C18" i="5"/>
  <c r="B18" i="5"/>
  <c r="H17" i="5"/>
  <c r="E17" i="5"/>
  <c r="C17" i="5"/>
  <c r="B17" i="5"/>
  <c r="H16" i="5"/>
  <c r="E16" i="5"/>
  <c r="I16" i="5" s="1"/>
  <c r="C16" i="5"/>
  <c r="B16" i="5"/>
  <c r="E15" i="5"/>
  <c r="I15" i="5" s="1"/>
  <c r="C15" i="5"/>
  <c r="B15" i="5"/>
  <c r="E14" i="5"/>
  <c r="I14" i="5" s="1"/>
  <c r="C14" i="5"/>
  <c r="B14" i="5"/>
  <c r="E13" i="5"/>
  <c r="I13" i="5" s="1"/>
  <c r="C13" i="5"/>
  <c r="B13" i="5"/>
  <c r="G12" i="5"/>
  <c r="G10" i="5"/>
  <c r="E10" i="5"/>
  <c r="C10" i="5"/>
  <c r="B10" i="5"/>
  <c r="G9" i="5"/>
  <c r="E9" i="5"/>
  <c r="C9" i="5"/>
  <c r="B9" i="5"/>
  <c r="E8" i="5"/>
  <c r="C8" i="5"/>
  <c r="B8" i="5"/>
  <c r="B7" i="5"/>
  <c r="I71" i="17"/>
  <c r="D71" i="17"/>
  <c r="H66" i="17"/>
  <c r="I66" i="17"/>
  <c r="F66" i="17"/>
  <c r="D66" i="17"/>
  <c r="G64" i="17"/>
  <c r="H64" i="17" s="1"/>
  <c r="E64" i="17"/>
  <c r="F64" i="17" s="1"/>
  <c r="G63" i="17"/>
  <c r="H63" i="17" s="1"/>
  <c r="E63" i="17"/>
  <c r="F63" i="17" s="1"/>
  <c r="G62" i="17"/>
  <c r="H62" i="17" s="1"/>
  <c r="E62" i="17"/>
  <c r="F62" i="17" s="1"/>
  <c r="H61" i="17"/>
  <c r="F61" i="17"/>
  <c r="I61" i="17"/>
  <c r="D61" i="17"/>
  <c r="G60" i="17"/>
  <c r="H60" i="17" s="1"/>
  <c r="E60" i="17"/>
  <c r="F60" i="17" s="1"/>
  <c r="H59" i="17"/>
  <c r="I59" i="17"/>
  <c r="F59" i="17"/>
  <c r="D59" i="17"/>
  <c r="H58" i="17"/>
  <c r="I58" i="17"/>
  <c r="F58" i="17"/>
  <c r="G57" i="17"/>
  <c r="H57" i="17" s="1"/>
  <c r="E57" i="17"/>
  <c r="F57" i="17" s="1"/>
  <c r="G56" i="17"/>
  <c r="H56" i="17" s="1"/>
  <c r="E56" i="17"/>
  <c r="F56" i="17" s="1"/>
  <c r="H55" i="17"/>
  <c r="G55" i="17"/>
  <c r="E55" i="17"/>
  <c r="F55" i="17" s="1"/>
  <c r="H54" i="17"/>
  <c r="G54" i="17"/>
  <c r="E54" i="17"/>
  <c r="F54" i="17" s="1"/>
  <c r="G53" i="17"/>
  <c r="H53" i="17" s="1"/>
  <c r="E53" i="17"/>
  <c r="F53" i="17" s="1"/>
  <c r="G52" i="17"/>
  <c r="H52" i="17" s="1"/>
  <c r="E52" i="17"/>
  <c r="F52" i="17" s="1"/>
  <c r="H51" i="17"/>
  <c r="G51" i="17"/>
  <c r="E51" i="17"/>
  <c r="F51" i="17" s="1"/>
  <c r="H50" i="17"/>
  <c r="G50" i="17"/>
  <c r="E50" i="17"/>
  <c r="H49" i="17"/>
  <c r="D49" i="17"/>
  <c r="C48" i="17"/>
  <c r="B48" i="17"/>
  <c r="H46" i="17"/>
  <c r="F46" i="17"/>
  <c r="H45" i="17"/>
  <c r="F45" i="17"/>
  <c r="H44" i="17"/>
  <c r="F44" i="17"/>
  <c r="I43" i="17"/>
  <c r="F43" i="17"/>
  <c r="H42" i="17"/>
  <c r="C42" i="17"/>
  <c r="B42" i="17"/>
  <c r="H40" i="17"/>
  <c r="F40" i="17"/>
  <c r="H39" i="17"/>
  <c r="F39" i="17"/>
  <c r="H38" i="17"/>
  <c r="F38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31" i="17"/>
  <c r="F31" i="17"/>
  <c r="H30" i="17"/>
  <c r="F30" i="17"/>
  <c r="H29" i="17"/>
  <c r="I29" i="17"/>
  <c r="F29" i="17"/>
  <c r="H28" i="17"/>
  <c r="F28" i="17"/>
  <c r="H27" i="17"/>
  <c r="F27" i="17"/>
  <c r="H26" i="17"/>
  <c r="F26" i="17"/>
  <c r="I25" i="17"/>
  <c r="F25" i="17"/>
  <c r="H24" i="17"/>
  <c r="F24" i="17"/>
  <c r="H23" i="17"/>
  <c r="F23" i="17"/>
  <c r="H22" i="17"/>
  <c r="F22" i="17"/>
  <c r="H21" i="17"/>
  <c r="F21" i="17"/>
  <c r="H20" i="17"/>
  <c r="I20" i="17"/>
  <c r="F20" i="17"/>
  <c r="H19" i="17"/>
  <c r="F19" i="17"/>
  <c r="H18" i="17"/>
  <c r="I18" i="17"/>
  <c r="D18" i="17"/>
  <c r="I17" i="17"/>
  <c r="F17" i="17"/>
  <c r="H16" i="17"/>
  <c r="I16" i="17"/>
  <c r="F16" i="17"/>
  <c r="D16" i="17"/>
  <c r="H15" i="17"/>
  <c r="I15" i="17"/>
  <c r="F15" i="17"/>
  <c r="D15" i="17"/>
  <c r="H14" i="17"/>
  <c r="I14" i="17"/>
  <c r="F14" i="17"/>
  <c r="D14" i="17"/>
  <c r="H13" i="17"/>
  <c r="E13" i="17"/>
  <c r="E12" i="17" s="1"/>
  <c r="F12" i="17" s="1"/>
  <c r="C12" i="17"/>
  <c r="D12" i="17" s="1"/>
  <c r="B12" i="17"/>
  <c r="H10" i="17"/>
  <c r="E10" i="17"/>
  <c r="F10" i="17" s="1"/>
  <c r="H9" i="17"/>
  <c r="F9" i="17"/>
  <c r="E9" i="17"/>
  <c r="H8" i="17"/>
  <c r="C7" i="17"/>
  <c r="B7" i="17"/>
  <c r="E38" i="16"/>
  <c r="B38" i="16"/>
  <c r="E37" i="16"/>
  <c r="B37" i="16"/>
  <c r="E36" i="16"/>
  <c r="B36" i="16"/>
  <c r="E35" i="16"/>
  <c r="B35" i="16"/>
  <c r="E34" i="16"/>
  <c r="B34" i="16"/>
  <c r="E33" i="16"/>
  <c r="B33" i="16"/>
  <c r="F32" i="16"/>
  <c r="E32" i="16"/>
  <c r="C32" i="16"/>
  <c r="B32" i="16"/>
  <c r="F31" i="16"/>
  <c r="E31" i="16"/>
  <c r="C31" i="16"/>
  <c r="B31" i="16"/>
  <c r="F30" i="16"/>
  <c r="E30" i="16"/>
  <c r="C30" i="16"/>
  <c r="B30" i="16"/>
  <c r="F29" i="16"/>
  <c r="E29" i="16"/>
  <c r="C29" i="16"/>
  <c r="B29" i="16"/>
  <c r="F28" i="16"/>
  <c r="E28" i="16"/>
  <c r="C28" i="16"/>
  <c r="B28" i="16"/>
  <c r="F27" i="16"/>
  <c r="E27" i="16"/>
  <c r="C27" i="16"/>
  <c r="B27" i="16"/>
  <c r="B39" i="16" s="1"/>
  <c r="E18" i="16"/>
  <c r="B18" i="16"/>
  <c r="E17" i="16"/>
  <c r="B17" i="16"/>
  <c r="E16" i="16"/>
  <c r="B16" i="16"/>
  <c r="E15" i="16"/>
  <c r="B15" i="16"/>
  <c r="E14" i="16"/>
  <c r="B14" i="16"/>
  <c r="E13" i="16"/>
  <c r="B13" i="16"/>
  <c r="F12" i="16"/>
  <c r="G12" i="16" s="1"/>
  <c r="E12" i="16"/>
  <c r="C12" i="16"/>
  <c r="B12" i="16"/>
  <c r="F11" i="16"/>
  <c r="E11" i="16"/>
  <c r="C11" i="16"/>
  <c r="B11" i="16"/>
  <c r="F10" i="16"/>
  <c r="G10" i="16" s="1"/>
  <c r="E10" i="16"/>
  <c r="C10" i="16"/>
  <c r="B10" i="16"/>
  <c r="F9" i="16"/>
  <c r="E9" i="16"/>
  <c r="C9" i="16"/>
  <c r="B9" i="16"/>
  <c r="F8" i="16"/>
  <c r="G8" i="16" s="1"/>
  <c r="E8" i="16"/>
  <c r="C8" i="16"/>
  <c r="B8" i="16"/>
  <c r="F7" i="16"/>
  <c r="E7" i="16"/>
  <c r="C7" i="16"/>
  <c r="B7" i="16"/>
  <c r="G72" i="14"/>
  <c r="F72" i="14"/>
  <c r="C72" i="14"/>
  <c r="D72" i="14" s="1"/>
  <c r="B72" i="14"/>
  <c r="H72" i="14" s="1"/>
  <c r="F67" i="14"/>
  <c r="G67" i="14" s="1"/>
  <c r="C67" i="14"/>
  <c r="B67" i="14"/>
  <c r="H67" i="14" s="1"/>
  <c r="F65" i="14"/>
  <c r="I65" i="14" s="1"/>
  <c r="C65" i="14"/>
  <c r="B65" i="14"/>
  <c r="H65" i="14" s="1"/>
  <c r="G64" i="14"/>
  <c r="F64" i="14"/>
  <c r="C64" i="14"/>
  <c r="B64" i="14"/>
  <c r="H64" i="14" s="1"/>
  <c r="H63" i="14"/>
  <c r="F63" i="14"/>
  <c r="G63" i="14" s="1"/>
  <c r="C63" i="14"/>
  <c r="D63" i="14" s="1"/>
  <c r="B63" i="14"/>
  <c r="F62" i="14"/>
  <c r="C62" i="14"/>
  <c r="B62" i="14"/>
  <c r="F61" i="14"/>
  <c r="C61" i="14"/>
  <c r="B61" i="14"/>
  <c r="D61" i="14" s="1"/>
  <c r="G60" i="14"/>
  <c r="F60" i="14"/>
  <c r="C60" i="14"/>
  <c r="B60" i="14"/>
  <c r="H60" i="14" s="1"/>
  <c r="F59" i="14"/>
  <c r="G59" i="14" s="1"/>
  <c r="C59" i="14"/>
  <c r="D59" i="14" s="1"/>
  <c r="B59" i="14"/>
  <c r="H59" i="14" s="1"/>
  <c r="F58" i="14"/>
  <c r="I58" i="14" s="1"/>
  <c r="C58" i="14"/>
  <c r="B58" i="14"/>
  <c r="F57" i="14"/>
  <c r="C57" i="14"/>
  <c r="B57" i="14"/>
  <c r="F56" i="14"/>
  <c r="C56" i="14"/>
  <c r="B56" i="14"/>
  <c r="H56" i="14" s="1"/>
  <c r="F55" i="14"/>
  <c r="I55" i="14" s="1"/>
  <c r="C55" i="14"/>
  <c r="B55" i="14"/>
  <c r="D55" i="14" s="1"/>
  <c r="I54" i="14"/>
  <c r="F54" i="14"/>
  <c r="C54" i="14"/>
  <c r="B54" i="14"/>
  <c r="D54" i="14" s="1"/>
  <c r="F53" i="14"/>
  <c r="C53" i="14"/>
  <c r="B53" i="14"/>
  <c r="F52" i="14"/>
  <c r="G52" i="14" s="1"/>
  <c r="C52" i="14"/>
  <c r="D52" i="14" s="1"/>
  <c r="B52" i="14"/>
  <c r="H52" i="14" s="1"/>
  <c r="F51" i="14"/>
  <c r="G51" i="14" s="1"/>
  <c r="D51" i="14"/>
  <c r="C51" i="14"/>
  <c r="B51" i="14"/>
  <c r="H51" i="14" s="1"/>
  <c r="F50" i="14"/>
  <c r="H50" i="14"/>
  <c r="C50" i="14"/>
  <c r="B50" i="14"/>
  <c r="F49" i="14"/>
  <c r="H49" i="14"/>
  <c r="C49" i="14"/>
  <c r="B49" i="14"/>
  <c r="F46" i="14"/>
  <c r="E46" i="14"/>
  <c r="C46" i="14"/>
  <c r="B46" i="14"/>
  <c r="H45" i="14"/>
  <c r="F45" i="14"/>
  <c r="G45" i="14" s="1"/>
  <c r="C45" i="14"/>
  <c r="D45" i="14" s="1"/>
  <c r="B45" i="14"/>
  <c r="F44" i="14"/>
  <c r="H44" i="14"/>
  <c r="C44" i="14"/>
  <c r="B44" i="14"/>
  <c r="F43" i="14"/>
  <c r="H43" i="14"/>
  <c r="C43" i="14"/>
  <c r="B43" i="14"/>
  <c r="B42" i="14" s="1"/>
  <c r="F40" i="14"/>
  <c r="C40" i="14"/>
  <c r="B40" i="14"/>
  <c r="D40" i="14" s="1"/>
  <c r="F39" i="14"/>
  <c r="C39" i="14"/>
  <c r="B39" i="14"/>
  <c r="H39" i="14" s="1"/>
  <c r="F38" i="14"/>
  <c r="C38" i="14"/>
  <c r="B38" i="14"/>
  <c r="H38" i="14" s="1"/>
  <c r="F37" i="14"/>
  <c r="C37" i="14"/>
  <c r="D37" i="14" s="1"/>
  <c r="B37" i="14"/>
  <c r="H37" i="14" s="1"/>
  <c r="F36" i="14"/>
  <c r="G36" i="14" s="1"/>
  <c r="C36" i="14"/>
  <c r="D36" i="14" s="1"/>
  <c r="B36" i="14"/>
  <c r="H36" i="14" s="1"/>
  <c r="F35" i="14"/>
  <c r="H35" i="14"/>
  <c r="C35" i="14"/>
  <c r="B35" i="14"/>
  <c r="F34" i="14"/>
  <c r="H34" i="14"/>
  <c r="C34" i="14"/>
  <c r="B34" i="14"/>
  <c r="F33" i="14"/>
  <c r="C33" i="14"/>
  <c r="B33" i="14"/>
  <c r="H33" i="14" s="1"/>
  <c r="F32" i="14"/>
  <c r="C32" i="14"/>
  <c r="B32" i="14"/>
  <c r="D32" i="14" s="1"/>
  <c r="F31" i="14"/>
  <c r="G31" i="14" s="1"/>
  <c r="C31" i="14"/>
  <c r="I31" i="14" s="1"/>
  <c r="J31" i="14" s="1"/>
  <c r="B31" i="14"/>
  <c r="D31" i="14" s="1"/>
  <c r="F30" i="14"/>
  <c r="C30" i="14"/>
  <c r="B30" i="14"/>
  <c r="H30" i="14" s="1"/>
  <c r="F29" i="14"/>
  <c r="C29" i="14"/>
  <c r="B29" i="14"/>
  <c r="H29" i="14" s="1"/>
  <c r="F28" i="14"/>
  <c r="G28" i="14" s="1"/>
  <c r="C28" i="14"/>
  <c r="I28" i="14" s="1"/>
  <c r="B28" i="14"/>
  <c r="H28" i="14" s="1"/>
  <c r="F27" i="14"/>
  <c r="G27" i="14" s="1"/>
  <c r="C27" i="14"/>
  <c r="B27" i="14"/>
  <c r="D27" i="14" s="1"/>
  <c r="F26" i="14"/>
  <c r="C26" i="14"/>
  <c r="I26" i="14" s="1"/>
  <c r="B26" i="14"/>
  <c r="H26" i="14" s="1"/>
  <c r="F25" i="14"/>
  <c r="C25" i="14"/>
  <c r="B25" i="14"/>
  <c r="H25" i="14" s="1"/>
  <c r="F24" i="14"/>
  <c r="C24" i="14"/>
  <c r="D24" i="14" s="1"/>
  <c r="B24" i="14"/>
  <c r="H24" i="14" s="1"/>
  <c r="F23" i="14"/>
  <c r="G23" i="14" s="1"/>
  <c r="C23" i="14"/>
  <c r="B23" i="14"/>
  <c r="H23" i="14" s="1"/>
  <c r="F22" i="14"/>
  <c r="H22" i="14"/>
  <c r="C22" i="14"/>
  <c r="B22" i="14"/>
  <c r="F21" i="14"/>
  <c r="H21" i="14"/>
  <c r="C21" i="14"/>
  <c r="B21" i="14"/>
  <c r="F20" i="14"/>
  <c r="C20" i="14"/>
  <c r="B20" i="14"/>
  <c r="H20" i="14" s="1"/>
  <c r="H19" i="14"/>
  <c r="F19" i="14"/>
  <c r="C19" i="14"/>
  <c r="B19" i="14"/>
  <c r="D19" i="14" s="1"/>
  <c r="F18" i="14"/>
  <c r="C18" i="14"/>
  <c r="B18" i="14"/>
  <c r="F17" i="14"/>
  <c r="C17" i="14"/>
  <c r="B17" i="14"/>
  <c r="G16" i="14"/>
  <c r="F16" i="14"/>
  <c r="C16" i="14"/>
  <c r="B16" i="14"/>
  <c r="H16" i="14" s="1"/>
  <c r="F15" i="14"/>
  <c r="G15" i="14"/>
  <c r="D15" i="14"/>
  <c r="C15" i="14"/>
  <c r="I15" i="14" s="1"/>
  <c r="B15" i="14"/>
  <c r="H15" i="14" s="1"/>
  <c r="F14" i="14"/>
  <c r="I14" i="14" s="1"/>
  <c r="C14" i="14"/>
  <c r="B14" i="14"/>
  <c r="D14" i="14" s="1"/>
  <c r="F13" i="14"/>
  <c r="C13" i="14"/>
  <c r="B13" i="14"/>
  <c r="F10" i="14"/>
  <c r="I10" i="14" s="1"/>
  <c r="G10" i="14"/>
  <c r="C10" i="14"/>
  <c r="B10" i="14"/>
  <c r="I9" i="14"/>
  <c r="F9" i="14"/>
  <c r="C9" i="14"/>
  <c r="B9" i="14"/>
  <c r="D9" i="14" s="1"/>
  <c r="F8" i="14"/>
  <c r="I8" i="14" s="1"/>
  <c r="C8" i="14"/>
  <c r="B8" i="14"/>
  <c r="C7" i="14"/>
  <c r="I72" i="1"/>
  <c r="G72" i="1"/>
  <c r="E72" i="1"/>
  <c r="C72" i="1"/>
  <c r="D72" i="1" s="1"/>
  <c r="B72" i="1"/>
  <c r="G67" i="1"/>
  <c r="I67" i="1" s="1"/>
  <c r="E67" i="1"/>
  <c r="F67" i="1" s="1"/>
  <c r="C67" i="1"/>
  <c r="D67" i="1" s="1"/>
  <c r="B67" i="1"/>
  <c r="G65" i="1"/>
  <c r="I65" i="1" s="1"/>
  <c r="E65" i="1"/>
  <c r="F65" i="1" s="1"/>
  <c r="C65" i="1"/>
  <c r="D65" i="1" s="1"/>
  <c r="B65" i="1"/>
  <c r="G64" i="1"/>
  <c r="I64" i="1" s="1"/>
  <c r="E64" i="1"/>
  <c r="F64" i="1" s="1"/>
  <c r="C64" i="1"/>
  <c r="D64" i="1" s="1"/>
  <c r="B64" i="1"/>
  <c r="G63" i="1"/>
  <c r="I63" i="1" s="1"/>
  <c r="E63" i="1"/>
  <c r="F63" i="1" s="1"/>
  <c r="C63" i="1"/>
  <c r="D63" i="1" s="1"/>
  <c r="B63" i="1"/>
  <c r="G62" i="1"/>
  <c r="I62" i="1" s="1"/>
  <c r="E62" i="1"/>
  <c r="F62" i="1" s="1"/>
  <c r="C62" i="1"/>
  <c r="D62" i="1" s="1"/>
  <c r="B62" i="1"/>
  <c r="G61" i="1"/>
  <c r="I61" i="1" s="1"/>
  <c r="E61" i="1"/>
  <c r="F61" i="1" s="1"/>
  <c r="C61" i="1"/>
  <c r="D61" i="1" s="1"/>
  <c r="B61" i="1"/>
  <c r="G60" i="1"/>
  <c r="I60" i="1" s="1"/>
  <c r="E60" i="1"/>
  <c r="F60" i="1" s="1"/>
  <c r="C60" i="1"/>
  <c r="D60" i="1" s="1"/>
  <c r="B60" i="1"/>
  <c r="G59" i="1"/>
  <c r="I59" i="1" s="1"/>
  <c r="E59" i="1"/>
  <c r="F59" i="1" s="1"/>
  <c r="C59" i="1"/>
  <c r="B59" i="1"/>
  <c r="G58" i="1"/>
  <c r="E58" i="1"/>
  <c r="I58" i="1" s="1"/>
  <c r="C58" i="1"/>
  <c r="B58" i="1"/>
  <c r="G57" i="1"/>
  <c r="E57" i="1"/>
  <c r="F57" i="1" s="1"/>
  <c r="C57" i="1"/>
  <c r="B57" i="1"/>
  <c r="G56" i="1"/>
  <c r="E56" i="1"/>
  <c r="C56" i="1"/>
  <c r="B56" i="1"/>
  <c r="G55" i="1"/>
  <c r="E55" i="1"/>
  <c r="I55" i="1" s="1"/>
  <c r="C55" i="1"/>
  <c r="B55" i="1"/>
  <c r="G54" i="1"/>
  <c r="E54" i="1"/>
  <c r="I54" i="1" s="1"/>
  <c r="C54" i="1"/>
  <c r="B54" i="1"/>
  <c r="G53" i="1"/>
  <c r="E53" i="1"/>
  <c r="F53" i="1" s="1"/>
  <c r="C53" i="1"/>
  <c r="B53" i="1"/>
  <c r="G52" i="1"/>
  <c r="E52" i="1"/>
  <c r="C52" i="1"/>
  <c r="B52" i="1"/>
  <c r="D52" i="1" s="1"/>
  <c r="G51" i="1"/>
  <c r="E51" i="1"/>
  <c r="I51" i="1" s="1"/>
  <c r="C51" i="1"/>
  <c r="B51" i="1"/>
  <c r="G50" i="1"/>
  <c r="E50" i="1"/>
  <c r="I50" i="1" s="1"/>
  <c r="C50" i="1"/>
  <c r="B50" i="1"/>
  <c r="D50" i="1" s="1"/>
  <c r="G49" i="1"/>
  <c r="F49" i="1"/>
  <c r="E49" i="1"/>
  <c r="C49" i="1"/>
  <c r="B49" i="1"/>
  <c r="D49" i="1" s="1"/>
  <c r="B48" i="1"/>
  <c r="G46" i="1"/>
  <c r="H46" i="1" s="1"/>
  <c r="E46" i="1"/>
  <c r="F46" i="1" s="1"/>
  <c r="C46" i="1"/>
  <c r="B46" i="1"/>
  <c r="G45" i="1"/>
  <c r="E45" i="1"/>
  <c r="F45" i="1" s="1"/>
  <c r="C45" i="1"/>
  <c r="B45" i="1"/>
  <c r="B42" i="1" s="1"/>
  <c r="G44" i="1"/>
  <c r="H44" i="1" s="1"/>
  <c r="E44" i="1"/>
  <c r="F44" i="1" s="1"/>
  <c r="C44" i="1"/>
  <c r="D44" i="1" s="1"/>
  <c r="B44" i="1"/>
  <c r="G43" i="1"/>
  <c r="I43" i="1" s="1"/>
  <c r="E43" i="1"/>
  <c r="F43" i="1" s="1"/>
  <c r="C43" i="1"/>
  <c r="B43" i="1"/>
  <c r="C41" i="1"/>
  <c r="G40" i="1"/>
  <c r="H40" i="1" s="1"/>
  <c r="E40" i="1"/>
  <c r="C40" i="1"/>
  <c r="B40" i="1"/>
  <c r="G39" i="1"/>
  <c r="H39" i="1" s="1"/>
  <c r="F39" i="1"/>
  <c r="E39" i="1"/>
  <c r="C39" i="1"/>
  <c r="B39" i="1"/>
  <c r="G38" i="1"/>
  <c r="I38" i="1" s="1"/>
  <c r="E38" i="1"/>
  <c r="F38" i="1" s="1"/>
  <c r="C38" i="1"/>
  <c r="B38" i="1"/>
  <c r="G37" i="1"/>
  <c r="I37" i="1" s="1"/>
  <c r="E37" i="1"/>
  <c r="F37" i="1" s="1"/>
  <c r="C37" i="1"/>
  <c r="B37" i="1"/>
  <c r="G36" i="1"/>
  <c r="I36" i="1" s="1"/>
  <c r="E36" i="1"/>
  <c r="F36" i="1" s="1"/>
  <c r="C36" i="1"/>
  <c r="B36" i="1"/>
  <c r="G35" i="1"/>
  <c r="H35" i="1" s="1"/>
  <c r="E35" i="1"/>
  <c r="C35" i="1"/>
  <c r="B35" i="1"/>
  <c r="G34" i="1"/>
  <c r="H34" i="1" s="1"/>
  <c r="E34" i="1"/>
  <c r="F34" i="1" s="1"/>
  <c r="C34" i="1"/>
  <c r="B34" i="1"/>
  <c r="H33" i="1"/>
  <c r="G33" i="1"/>
  <c r="E33" i="1"/>
  <c r="F33" i="1" s="1"/>
  <c r="C33" i="1"/>
  <c r="B33" i="1"/>
  <c r="G32" i="1"/>
  <c r="E32" i="1"/>
  <c r="F32" i="1" s="1"/>
  <c r="C32" i="1"/>
  <c r="D32" i="1" s="1"/>
  <c r="B32" i="1"/>
  <c r="G31" i="1"/>
  <c r="E31" i="1"/>
  <c r="F31" i="1" s="1"/>
  <c r="C31" i="1"/>
  <c r="B31" i="1"/>
  <c r="G30" i="1"/>
  <c r="H30" i="1" s="1"/>
  <c r="E30" i="1"/>
  <c r="C30" i="1"/>
  <c r="B30" i="1"/>
  <c r="G29" i="1"/>
  <c r="F29" i="1"/>
  <c r="E29" i="1"/>
  <c r="C29" i="1"/>
  <c r="B29" i="1"/>
  <c r="G28" i="1"/>
  <c r="E28" i="1"/>
  <c r="F28" i="1" s="1"/>
  <c r="C28" i="1"/>
  <c r="D28" i="1" s="1"/>
  <c r="B28" i="1"/>
  <c r="G27" i="1"/>
  <c r="H27" i="1" s="1"/>
  <c r="F27" i="1"/>
  <c r="E27" i="1"/>
  <c r="C27" i="1"/>
  <c r="B27" i="1"/>
  <c r="G26" i="1"/>
  <c r="I26" i="1" s="1"/>
  <c r="E26" i="1"/>
  <c r="F26" i="1" s="1"/>
  <c r="C26" i="1"/>
  <c r="B26" i="1"/>
  <c r="G25" i="1"/>
  <c r="I25" i="1" s="1"/>
  <c r="E25" i="1"/>
  <c r="F25" i="1" s="1"/>
  <c r="C25" i="1"/>
  <c r="B25" i="1"/>
  <c r="G24" i="1"/>
  <c r="I24" i="1" s="1"/>
  <c r="E24" i="1"/>
  <c r="F24" i="1" s="1"/>
  <c r="C24" i="1"/>
  <c r="B24" i="1"/>
  <c r="G23" i="1"/>
  <c r="I23" i="1" s="1"/>
  <c r="E23" i="1"/>
  <c r="F23" i="1" s="1"/>
  <c r="C23" i="1"/>
  <c r="B23" i="1"/>
  <c r="G22" i="1"/>
  <c r="E22" i="1"/>
  <c r="F22" i="1" s="1"/>
  <c r="C22" i="1"/>
  <c r="B22" i="1"/>
  <c r="D22" i="1" s="1"/>
  <c r="G21" i="1"/>
  <c r="E21" i="1"/>
  <c r="F21" i="1" s="1"/>
  <c r="C21" i="1"/>
  <c r="B21" i="1"/>
  <c r="G20" i="1"/>
  <c r="E20" i="1"/>
  <c r="F20" i="1" s="1"/>
  <c r="C20" i="1"/>
  <c r="B20" i="1"/>
  <c r="G19" i="1"/>
  <c r="F19" i="1"/>
  <c r="E19" i="1"/>
  <c r="C19" i="1"/>
  <c r="B19" i="1"/>
  <c r="D19" i="1" s="1"/>
  <c r="G18" i="1"/>
  <c r="I18" i="1" s="1"/>
  <c r="F18" i="1"/>
  <c r="E18" i="1"/>
  <c r="C18" i="1"/>
  <c r="B18" i="1"/>
  <c r="D18" i="1" s="1"/>
  <c r="G17" i="1"/>
  <c r="I17" i="1" s="1"/>
  <c r="E17" i="1"/>
  <c r="F17" i="1" s="1"/>
  <c r="C17" i="1"/>
  <c r="B17" i="1"/>
  <c r="G16" i="1"/>
  <c r="E16" i="1"/>
  <c r="F16" i="1" s="1"/>
  <c r="C16" i="1"/>
  <c r="B16" i="1"/>
  <c r="G15" i="1"/>
  <c r="F15" i="1"/>
  <c r="E15" i="1"/>
  <c r="C15" i="1"/>
  <c r="B15" i="1"/>
  <c r="G14" i="1"/>
  <c r="E14" i="1"/>
  <c r="F14" i="1" s="1"/>
  <c r="C14" i="1"/>
  <c r="B14" i="1"/>
  <c r="G13" i="1"/>
  <c r="E13" i="1"/>
  <c r="F13" i="1" s="1"/>
  <c r="C13" i="1"/>
  <c r="B13" i="1"/>
  <c r="G10" i="1"/>
  <c r="F10" i="1"/>
  <c r="E10" i="1"/>
  <c r="C10" i="1"/>
  <c r="B10" i="1"/>
  <c r="D10" i="1" s="1"/>
  <c r="G9" i="1"/>
  <c r="I9" i="1" s="1"/>
  <c r="E9" i="1"/>
  <c r="F9" i="1" s="1"/>
  <c r="C9" i="1"/>
  <c r="B9" i="1"/>
  <c r="D9" i="1" s="1"/>
  <c r="G8" i="1"/>
  <c r="E8" i="1"/>
  <c r="F8" i="1" s="1"/>
  <c r="C8" i="1"/>
  <c r="C7" i="1" s="1"/>
  <c r="B8" i="1"/>
  <c r="B7" i="1" s="1"/>
  <c r="E7" i="1"/>
  <c r="F7" i="1" s="1"/>
  <c r="H10" i="14" l="1"/>
  <c r="J10" i="14" s="1"/>
  <c r="D10" i="14"/>
  <c r="D17" i="14"/>
  <c r="H17" i="14"/>
  <c r="J17" i="14" s="1"/>
  <c r="I20" i="14"/>
  <c r="G20" i="14"/>
  <c r="F28" i="5"/>
  <c r="I28" i="5"/>
  <c r="I9" i="7"/>
  <c r="F9" i="7"/>
  <c r="L67" i="10"/>
  <c r="I14" i="1"/>
  <c r="D45" i="1"/>
  <c r="I45" i="14"/>
  <c r="E49" i="7"/>
  <c r="F49" i="7" s="1"/>
  <c r="B13" i="8"/>
  <c r="H13" i="8" s="1"/>
  <c r="I52" i="8"/>
  <c r="I61" i="8"/>
  <c r="G61" i="8"/>
  <c r="G67" i="10"/>
  <c r="I67" i="10"/>
  <c r="G35" i="11"/>
  <c r="G35" i="12"/>
  <c r="B12" i="1"/>
  <c r="B66" i="1" s="1"/>
  <c r="D14" i="1"/>
  <c r="I29" i="1"/>
  <c r="H29" i="1"/>
  <c r="I13" i="14"/>
  <c r="C12" i="14"/>
  <c r="I24" i="14"/>
  <c r="G32" i="14"/>
  <c r="I32" i="14"/>
  <c r="I33" i="14"/>
  <c r="G33" i="14"/>
  <c r="G40" i="14"/>
  <c r="I40" i="14"/>
  <c r="D60" i="14"/>
  <c r="I62" i="14"/>
  <c r="F16" i="5"/>
  <c r="F68" i="5"/>
  <c r="I68" i="5"/>
  <c r="F33" i="7"/>
  <c r="I36" i="7"/>
  <c r="D56" i="7"/>
  <c r="B8" i="8"/>
  <c r="D9" i="8"/>
  <c r="J62" i="8"/>
  <c r="G19" i="14"/>
  <c r="I19" i="14"/>
  <c r="I63" i="14"/>
  <c r="J63" i="14" s="1"/>
  <c r="J16" i="8"/>
  <c r="D59" i="8"/>
  <c r="H59" i="8"/>
  <c r="I13" i="1"/>
  <c r="D56" i="14"/>
  <c r="D18" i="5"/>
  <c r="D14" i="6"/>
  <c r="H14" i="6"/>
  <c r="C13" i="7"/>
  <c r="H8" i="8"/>
  <c r="C43" i="8"/>
  <c r="I46" i="8"/>
  <c r="J46" i="8" s="1"/>
  <c r="M67" i="10"/>
  <c r="C67" i="10"/>
  <c r="I8" i="1"/>
  <c r="D29" i="1"/>
  <c r="D58" i="1"/>
  <c r="D18" i="14"/>
  <c r="H18" i="14"/>
  <c r="J18" i="14" s="1"/>
  <c r="H32" i="14"/>
  <c r="H40" i="14"/>
  <c r="D7" i="16"/>
  <c r="D11" i="16"/>
  <c r="D12" i="16"/>
  <c r="D31" i="16"/>
  <c r="D32" i="16"/>
  <c r="F54" i="5"/>
  <c r="F58" i="5"/>
  <c r="D54" i="6"/>
  <c r="H54" i="6"/>
  <c r="F11" i="7"/>
  <c r="F25" i="7"/>
  <c r="I27" i="7"/>
  <c r="F27" i="7"/>
  <c r="I64" i="7"/>
  <c r="F53" i="7"/>
  <c r="F64" i="7"/>
  <c r="D17" i="8"/>
  <c r="D19" i="8"/>
  <c r="I55" i="8"/>
  <c r="G56" i="8"/>
  <c r="J61" i="8"/>
  <c r="D24" i="1"/>
  <c r="D25" i="1"/>
  <c r="D26" i="1"/>
  <c r="D38" i="1"/>
  <c r="D43" i="1"/>
  <c r="D53" i="1"/>
  <c r="J15" i="14"/>
  <c r="I22" i="14"/>
  <c r="I30" i="14"/>
  <c r="I34" i="14"/>
  <c r="I35" i="14"/>
  <c r="J35" i="14" s="1"/>
  <c r="I43" i="14"/>
  <c r="I44" i="14"/>
  <c r="D53" i="14"/>
  <c r="I57" i="14"/>
  <c r="I61" i="14"/>
  <c r="B65" i="17"/>
  <c r="E48" i="17"/>
  <c r="F48" i="17" s="1"/>
  <c r="D10" i="5"/>
  <c r="D58" i="5"/>
  <c r="F63" i="5"/>
  <c r="I8" i="6"/>
  <c r="D10" i="6"/>
  <c r="D15" i="6"/>
  <c r="C49" i="7"/>
  <c r="D49" i="7" s="1"/>
  <c r="D58" i="7"/>
  <c r="I17" i="8"/>
  <c r="I20" i="8"/>
  <c r="I21" i="8"/>
  <c r="J21" i="8" s="1"/>
  <c r="J27" i="8"/>
  <c r="I45" i="8"/>
  <c r="C49" i="8"/>
  <c r="D49" i="8" s="1"/>
  <c r="J56" i="8"/>
  <c r="I59" i="8"/>
  <c r="F67" i="10"/>
  <c r="D13" i="11"/>
  <c r="G55" i="11"/>
  <c r="G55" i="12"/>
  <c r="I28" i="1"/>
  <c r="I35" i="1"/>
  <c r="D54" i="1"/>
  <c r="D56" i="1"/>
  <c r="I17" i="14"/>
  <c r="I18" i="14"/>
  <c r="D23" i="14"/>
  <c r="J24" i="14"/>
  <c r="D44" i="14"/>
  <c r="C48" i="14"/>
  <c r="C66" i="14" s="1"/>
  <c r="I51" i="14"/>
  <c r="I59" i="14"/>
  <c r="D62" i="14"/>
  <c r="C65" i="17"/>
  <c r="F10" i="5"/>
  <c r="D29" i="6"/>
  <c r="F42" i="6"/>
  <c r="D62" i="6"/>
  <c r="F14" i="7"/>
  <c r="F22" i="7"/>
  <c r="D33" i="7"/>
  <c r="F50" i="7"/>
  <c r="F51" i="7"/>
  <c r="F52" i="7"/>
  <c r="F55" i="7"/>
  <c r="I11" i="8"/>
  <c r="J11" i="8" s="1"/>
  <c r="I16" i="8"/>
  <c r="D29" i="8"/>
  <c r="D34" i="8"/>
  <c r="D46" i="8"/>
  <c r="D54" i="8"/>
  <c r="D58" i="8"/>
  <c r="E65" i="11"/>
  <c r="G65" i="11" s="1"/>
  <c r="G10" i="11"/>
  <c r="G13" i="11"/>
  <c r="G16" i="11"/>
  <c r="D24" i="11"/>
  <c r="D35" i="11"/>
  <c r="D58" i="11"/>
  <c r="G16" i="12"/>
  <c r="G22" i="12"/>
  <c r="G32" i="12"/>
  <c r="D60" i="12"/>
  <c r="D63" i="12"/>
  <c r="F7" i="6"/>
  <c r="I7" i="6" s="1"/>
  <c r="I10" i="7"/>
  <c r="I14" i="7"/>
  <c r="I18" i="7"/>
  <c r="B13" i="7"/>
  <c r="D13" i="7" s="1"/>
  <c r="I30" i="7"/>
  <c r="E43" i="7"/>
  <c r="F43" i="7" s="1"/>
  <c r="B43" i="7"/>
  <c r="B49" i="7"/>
  <c r="I52" i="7"/>
  <c r="D10" i="8"/>
  <c r="D14" i="8"/>
  <c r="D15" i="8"/>
  <c r="H30" i="8"/>
  <c r="J30" i="8" s="1"/>
  <c r="I33" i="8"/>
  <c r="I34" i="8"/>
  <c r="J34" i="8" s="1"/>
  <c r="I44" i="8"/>
  <c r="H57" i="8"/>
  <c r="J57" i="8" s="1"/>
  <c r="I56" i="7"/>
  <c r="G15" i="6"/>
  <c r="I26" i="6"/>
  <c r="D14" i="7"/>
  <c r="F16" i="7"/>
  <c r="D18" i="7"/>
  <c r="F20" i="7"/>
  <c r="D27" i="7"/>
  <c r="F28" i="7"/>
  <c r="D30" i="7"/>
  <c r="C43" i="7"/>
  <c r="J20" i="8"/>
  <c r="D21" i="8"/>
  <c r="J33" i="8"/>
  <c r="B43" i="8"/>
  <c r="D45" i="8"/>
  <c r="G46" i="8"/>
  <c r="G52" i="8"/>
  <c r="D55" i="8"/>
  <c r="D62" i="8"/>
  <c r="D64" i="8"/>
  <c r="I55" i="7"/>
  <c r="C7" i="6"/>
  <c r="I8" i="7"/>
  <c r="D15" i="7"/>
  <c r="F17" i="7"/>
  <c r="D19" i="7"/>
  <c r="F21" i="7"/>
  <c r="F29" i="7"/>
  <c r="D53" i="7"/>
  <c r="D64" i="7"/>
  <c r="H10" i="8"/>
  <c r="J10" i="8" s="1"/>
  <c r="I14" i="8"/>
  <c r="H15" i="8"/>
  <c r="I18" i="8"/>
  <c r="J18" i="8" s="1"/>
  <c r="H19" i="8"/>
  <c r="J19" i="8" s="1"/>
  <c r="H28" i="8"/>
  <c r="J28" i="8" s="1"/>
  <c r="D64" i="6"/>
  <c r="C8" i="7"/>
  <c r="D8" i="7" s="1"/>
  <c r="D16" i="7"/>
  <c r="D20" i="7"/>
  <c r="E13" i="7"/>
  <c r="F13" i="7" s="1"/>
  <c r="F26" i="7"/>
  <c r="F35" i="7"/>
  <c r="H9" i="8"/>
  <c r="G11" i="8"/>
  <c r="H14" i="8"/>
  <c r="J14" i="8" s="1"/>
  <c r="G16" i="8"/>
  <c r="H17" i="8"/>
  <c r="J17" i="8" s="1"/>
  <c r="G20" i="8"/>
  <c r="D26" i="8"/>
  <c r="G33" i="8"/>
  <c r="G34" i="8"/>
  <c r="G44" i="8"/>
  <c r="J45" i="8"/>
  <c r="D50" i="8"/>
  <c r="I54" i="8"/>
  <c r="J54" i="8" s="1"/>
  <c r="H55" i="8"/>
  <c r="J51" i="14"/>
  <c r="J26" i="14"/>
  <c r="J30" i="14"/>
  <c r="J22" i="14"/>
  <c r="I56" i="14"/>
  <c r="G56" i="14"/>
  <c r="I10" i="1"/>
  <c r="D15" i="1"/>
  <c r="I15" i="1"/>
  <c r="I19" i="1"/>
  <c r="I21" i="1"/>
  <c r="I27" i="1"/>
  <c r="H28" i="1"/>
  <c r="I32" i="1"/>
  <c r="D35" i="1"/>
  <c r="I39" i="1"/>
  <c r="I40" i="1"/>
  <c r="C42" i="1"/>
  <c r="D42" i="1" s="1"/>
  <c r="H43" i="1"/>
  <c r="F50" i="1"/>
  <c r="F54" i="1"/>
  <c r="D57" i="1"/>
  <c r="F58" i="1"/>
  <c r="B7" i="14"/>
  <c r="D7" i="14" s="1"/>
  <c r="B12" i="14"/>
  <c r="D12" i="14" s="1"/>
  <c r="D16" i="14"/>
  <c r="I21" i="14"/>
  <c r="I23" i="14"/>
  <c r="J23" i="14" s="1"/>
  <c r="G24" i="14"/>
  <c r="H27" i="14"/>
  <c r="I37" i="14"/>
  <c r="I49" i="14"/>
  <c r="J49" i="14" s="1"/>
  <c r="I50" i="14"/>
  <c r="J50" i="14" s="1"/>
  <c r="H55" i="14"/>
  <c r="J55" i="14" s="1"/>
  <c r="D58" i="14"/>
  <c r="H58" i="14"/>
  <c r="J58" i="14" s="1"/>
  <c r="J59" i="14"/>
  <c r="I67" i="14"/>
  <c r="D9" i="16"/>
  <c r="F50" i="17"/>
  <c r="E12" i="5"/>
  <c r="F12" i="5" s="1"/>
  <c r="I19" i="5"/>
  <c r="F19" i="5"/>
  <c r="B48" i="5"/>
  <c r="F59" i="5"/>
  <c r="I59" i="5"/>
  <c r="J21" i="14"/>
  <c r="F39" i="5"/>
  <c r="I39" i="5"/>
  <c r="H8" i="6"/>
  <c r="B7" i="6"/>
  <c r="I57" i="6"/>
  <c r="G57" i="6"/>
  <c r="G7" i="1"/>
  <c r="I7" i="1" s="1"/>
  <c r="D16" i="1"/>
  <c r="I16" i="1"/>
  <c r="D20" i="1"/>
  <c r="I20" i="1"/>
  <c r="I22" i="1"/>
  <c r="I33" i="1"/>
  <c r="I45" i="1"/>
  <c r="F51" i="1"/>
  <c r="I52" i="1"/>
  <c r="F55" i="1"/>
  <c r="I56" i="1"/>
  <c r="H9" i="14"/>
  <c r="J9" i="14" s="1"/>
  <c r="H14" i="14"/>
  <c r="J14" i="14" s="1"/>
  <c r="I16" i="14"/>
  <c r="J16" i="14" s="1"/>
  <c r="D20" i="14"/>
  <c r="D21" i="14"/>
  <c r="D22" i="14"/>
  <c r="I25" i="14"/>
  <c r="J25" i="14" s="1"/>
  <c r="I27" i="14"/>
  <c r="J32" i="14"/>
  <c r="I36" i="14"/>
  <c r="J36" i="14" s="1"/>
  <c r="G37" i="14"/>
  <c r="I52" i="14"/>
  <c r="J52" i="14" s="1"/>
  <c r="H53" i="14"/>
  <c r="J53" i="14" s="1"/>
  <c r="H54" i="14"/>
  <c r="J54" i="14" s="1"/>
  <c r="D57" i="14"/>
  <c r="H57" i="14"/>
  <c r="H61" i="14"/>
  <c r="J61" i="14" s="1"/>
  <c r="H62" i="14"/>
  <c r="J62" i="14" s="1"/>
  <c r="D67" i="14"/>
  <c r="G11" i="16"/>
  <c r="G27" i="16"/>
  <c r="I33" i="5"/>
  <c r="F33" i="5"/>
  <c r="C48" i="5"/>
  <c r="C67" i="5" s="1"/>
  <c r="D56" i="6"/>
  <c r="H56" i="6"/>
  <c r="J67" i="14"/>
  <c r="D8" i="1"/>
  <c r="D13" i="1"/>
  <c r="D17" i="1"/>
  <c r="D21" i="1"/>
  <c r="I30" i="1"/>
  <c r="I44" i="1"/>
  <c r="H45" i="1"/>
  <c r="I49" i="1"/>
  <c r="D51" i="1"/>
  <c r="F52" i="1"/>
  <c r="I53" i="1"/>
  <c r="D55" i="1"/>
  <c r="F56" i="1"/>
  <c r="I57" i="1"/>
  <c r="J19" i="14"/>
  <c r="D25" i="14"/>
  <c r="D26" i="14"/>
  <c r="D30" i="14"/>
  <c r="J34" i="14"/>
  <c r="J37" i="14"/>
  <c r="D38" i="14"/>
  <c r="J40" i="14"/>
  <c r="J43" i="14"/>
  <c r="J44" i="14"/>
  <c r="J45" i="14"/>
  <c r="G55" i="14"/>
  <c r="B19" i="16"/>
  <c r="G32" i="16"/>
  <c r="E7" i="17"/>
  <c r="F7" i="17" s="1"/>
  <c r="F8" i="5"/>
  <c r="I8" i="5"/>
  <c r="I57" i="5"/>
  <c r="F57" i="5"/>
  <c r="C12" i="6"/>
  <c r="D26" i="6"/>
  <c r="H26" i="6"/>
  <c r="J26" i="6" s="1"/>
  <c r="C42" i="6"/>
  <c r="I62" i="6"/>
  <c r="J62" i="6" s="1"/>
  <c r="G62" i="6"/>
  <c r="I10" i="5"/>
  <c r="D13" i="5"/>
  <c r="D14" i="5"/>
  <c r="D15" i="5"/>
  <c r="D16" i="6"/>
  <c r="I18" i="6"/>
  <c r="D19" i="6"/>
  <c r="D20" i="6"/>
  <c r="I29" i="6"/>
  <c r="I29" i="14"/>
  <c r="J29" i="14" s="1"/>
  <c r="D33" i="14"/>
  <c r="D34" i="14"/>
  <c r="D35" i="14"/>
  <c r="I38" i="14"/>
  <c r="J38" i="14" s="1"/>
  <c r="C42" i="14"/>
  <c r="D42" i="14" s="1"/>
  <c r="B48" i="14"/>
  <c r="B66" i="14" s="1"/>
  <c r="D66" i="14" s="1"/>
  <c r="D50" i="14"/>
  <c r="I53" i="14"/>
  <c r="I60" i="14"/>
  <c r="J60" i="14" s="1"/>
  <c r="I64" i="14"/>
  <c r="J64" i="14" s="1"/>
  <c r="I72" i="14"/>
  <c r="E19" i="16"/>
  <c r="D28" i="16"/>
  <c r="D30" i="16"/>
  <c r="G48" i="17"/>
  <c r="C12" i="5"/>
  <c r="F13" i="5"/>
  <c r="F14" i="5"/>
  <c r="F15" i="5"/>
  <c r="F20" i="5"/>
  <c r="F26" i="5"/>
  <c r="F49" i="5"/>
  <c r="E48" i="5"/>
  <c r="I48" i="5" s="1"/>
  <c r="B12" i="6"/>
  <c r="D12" i="6" s="1"/>
  <c r="I16" i="6"/>
  <c r="I19" i="6"/>
  <c r="I28" i="6"/>
  <c r="J28" i="6" s="1"/>
  <c r="C48" i="6"/>
  <c r="C67" i="6" s="1"/>
  <c r="D57" i="6"/>
  <c r="I59" i="6"/>
  <c r="J59" i="6" s="1"/>
  <c r="I66" i="6"/>
  <c r="J66" i="6" s="1"/>
  <c r="C7" i="5"/>
  <c r="D7" i="5" s="1"/>
  <c r="B12" i="5"/>
  <c r="D68" i="5"/>
  <c r="I10" i="6"/>
  <c r="J10" i="6" s="1"/>
  <c r="D28" i="6"/>
  <c r="D59" i="6"/>
  <c r="C19" i="16"/>
  <c r="D19" i="16" s="1"/>
  <c r="D8" i="16"/>
  <c r="F39" i="16"/>
  <c r="G28" i="16"/>
  <c r="B65" i="12"/>
  <c r="D65" i="12" s="1"/>
  <c r="F65" i="12"/>
  <c r="G29" i="12"/>
  <c r="G37" i="12"/>
  <c r="D48" i="12"/>
  <c r="G50" i="12"/>
  <c r="G58" i="12"/>
  <c r="C65" i="12"/>
  <c r="G13" i="12"/>
  <c r="D7" i="12"/>
  <c r="D16" i="12"/>
  <c r="G19" i="12"/>
  <c r="G27" i="12"/>
  <c r="D37" i="12"/>
  <c r="G39" i="12"/>
  <c r="G45" i="12"/>
  <c r="G48" i="12"/>
  <c r="D58" i="12"/>
  <c r="F65" i="11"/>
  <c r="D19" i="11"/>
  <c r="D22" i="11"/>
  <c r="G32" i="11"/>
  <c r="D39" i="11"/>
  <c r="D42" i="11"/>
  <c r="G52" i="11"/>
  <c r="D60" i="11"/>
  <c r="D63" i="11"/>
  <c r="B65" i="11"/>
  <c r="G7" i="11"/>
  <c r="D48" i="11"/>
  <c r="G58" i="11"/>
  <c r="C65" i="11"/>
  <c r="D10" i="11"/>
  <c r="G22" i="11"/>
  <c r="D29" i="11"/>
  <c r="D32" i="11"/>
  <c r="G42" i="11"/>
  <c r="D52" i="11"/>
  <c r="G63" i="11"/>
  <c r="E65" i="12"/>
  <c r="D65" i="11"/>
  <c r="D7" i="11"/>
  <c r="J15" i="8"/>
  <c r="J26" i="8"/>
  <c r="B63" i="8"/>
  <c r="J52" i="8"/>
  <c r="J55" i="8"/>
  <c r="J59" i="8"/>
  <c r="F8" i="8"/>
  <c r="I9" i="8"/>
  <c r="J9" i="8" s="1"/>
  <c r="F13" i="8"/>
  <c r="I29" i="8"/>
  <c r="J29" i="8" s="1"/>
  <c r="E49" i="8"/>
  <c r="I58" i="8"/>
  <c r="J58" i="8" s="1"/>
  <c r="C8" i="8"/>
  <c r="G8" i="8"/>
  <c r="D11" i="8"/>
  <c r="C13" i="8"/>
  <c r="G13" i="8"/>
  <c r="D16" i="8"/>
  <c r="G17" i="8"/>
  <c r="D20" i="8"/>
  <c r="G21" i="8"/>
  <c r="D27" i="8"/>
  <c r="G28" i="8"/>
  <c r="D33" i="8"/>
  <c r="E43" i="8"/>
  <c r="D44" i="8"/>
  <c r="H44" i="8"/>
  <c r="G45" i="8"/>
  <c r="F49" i="8"/>
  <c r="I50" i="8"/>
  <c r="J50" i="8" s="1"/>
  <c r="D52" i="8"/>
  <c r="D56" i="8"/>
  <c r="G57" i="8"/>
  <c r="D61" i="8"/>
  <c r="G62" i="8"/>
  <c r="I64" i="8"/>
  <c r="J64" i="8" s="1"/>
  <c r="F43" i="8"/>
  <c r="H43" i="7"/>
  <c r="I43" i="7"/>
  <c r="C63" i="7"/>
  <c r="I13" i="7"/>
  <c r="B63" i="7"/>
  <c r="I50" i="7"/>
  <c r="H8" i="7"/>
  <c r="H9" i="7"/>
  <c r="H10" i="7"/>
  <c r="H11" i="7"/>
  <c r="H13" i="7"/>
  <c r="H14" i="7"/>
  <c r="H15" i="7"/>
  <c r="H16" i="7"/>
  <c r="H17" i="7"/>
  <c r="H18" i="7"/>
  <c r="H19" i="7"/>
  <c r="H20" i="7"/>
  <c r="H21" i="7"/>
  <c r="H28" i="7"/>
  <c r="H29" i="7"/>
  <c r="H30" i="7"/>
  <c r="H33" i="7"/>
  <c r="H36" i="7"/>
  <c r="F44" i="7"/>
  <c r="F45" i="7"/>
  <c r="D52" i="7"/>
  <c r="H52" i="7"/>
  <c r="F54" i="7"/>
  <c r="D26" i="7"/>
  <c r="F37" i="7"/>
  <c r="F39" i="7"/>
  <c r="F41" i="7"/>
  <c r="F47" i="7"/>
  <c r="G49" i="7"/>
  <c r="D10" i="16"/>
  <c r="G29" i="16"/>
  <c r="D9" i="6"/>
  <c r="G16" i="6"/>
  <c r="J18" i="6"/>
  <c r="J19" i="6"/>
  <c r="I38" i="6"/>
  <c r="J38" i="6" s="1"/>
  <c r="I49" i="6"/>
  <c r="G64" i="6"/>
  <c r="G30" i="16"/>
  <c r="G31" i="16"/>
  <c r="D8" i="6"/>
  <c r="G9" i="6"/>
  <c r="I17" i="6"/>
  <c r="J17" i="6" s="1"/>
  <c r="I20" i="6"/>
  <c r="J20" i="6" s="1"/>
  <c r="I32" i="6"/>
  <c r="J32" i="6" s="1"/>
  <c r="D38" i="6"/>
  <c r="G49" i="6"/>
  <c r="J56" i="6"/>
  <c r="J57" i="6"/>
  <c r="I65" i="6"/>
  <c r="J65" i="6" s="1"/>
  <c r="I68" i="6"/>
  <c r="J68" i="6" s="1"/>
  <c r="J8" i="6"/>
  <c r="F19" i="16"/>
  <c r="G19" i="16" s="1"/>
  <c r="G9" i="16"/>
  <c r="C39" i="16"/>
  <c r="D39" i="16" s="1"/>
  <c r="D29" i="16"/>
  <c r="D7" i="6"/>
  <c r="J14" i="6"/>
  <c r="J15" i="6"/>
  <c r="D17" i="6"/>
  <c r="D18" i="6"/>
  <c r="G19" i="6"/>
  <c r="J29" i="6"/>
  <c r="J49" i="6"/>
  <c r="I58" i="6"/>
  <c r="J64" i="6"/>
  <c r="G68" i="6"/>
  <c r="J58" i="6"/>
  <c r="J16" i="6"/>
  <c r="J54" i="6"/>
  <c r="G8" i="6"/>
  <c r="E12" i="6"/>
  <c r="D13" i="6"/>
  <c r="H13" i="6"/>
  <c r="J13" i="6" s="1"/>
  <c r="G14" i="6"/>
  <c r="G18" i="6"/>
  <c r="G28" i="6"/>
  <c r="B48" i="6"/>
  <c r="F48" i="6"/>
  <c r="I48" i="6" s="1"/>
  <c r="I50" i="6"/>
  <c r="J50" i="6" s="1"/>
  <c r="I51" i="6"/>
  <c r="J51" i="6" s="1"/>
  <c r="G56" i="6"/>
  <c r="D68" i="6"/>
  <c r="G13" i="6"/>
  <c r="G17" i="6"/>
  <c r="G26" i="6"/>
  <c r="D32" i="6"/>
  <c r="G38" i="6"/>
  <c r="E48" i="6"/>
  <c r="D49" i="6"/>
  <c r="G54" i="6"/>
  <c r="G59" i="6"/>
  <c r="D65" i="6"/>
  <c r="D66" i="6"/>
  <c r="E7" i="6"/>
  <c r="F12" i="6"/>
  <c r="I12" i="6" s="1"/>
  <c r="D12" i="5"/>
  <c r="E67" i="5"/>
  <c r="F67" i="5" s="1"/>
  <c r="I17" i="5"/>
  <c r="I56" i="5"/>
  <c r="G7" i="5"/>
  <c r="G67" i="5" s="1"/>
  <c r="H8" i="5"/>
  <c r="H10" i="5"/>
  <c r="H12" i="5"/>
  <c r="H13" i="5"/>
  <c r="H14" i="5"/>
  <c r="H15" i="5"/>
  <c r="F17" i="5"/>
  <c r="F18" i="5"/>
  <c r="H26" i="5"/>
  <c r="F29" i="5"/>
  <c r="H39" i="5"/>
  <c r="D48" i="5"/>
  <c r="H48" i="5"/>
  <c r="H59" i="5"/>
  <c r="F64" i="5"/>
  <c r="B67" i="5"/>
  <c r="D20" i="5"/>
  <c r="E7" i="5"/>
  <c r="F7" i="5" s="1"/>
  <c r="I48" i="17"/>
  <c r="D65" i="17"/>
  <c r="I8" i="17"/>
  <c r="I49" i="17"/>
  <c r="G7" i="17"/>
  <c r="F8" i="17"/>
  <c r="H17" i="17"/>
  <c r="F18" i="17"/>
  <c r="H25" i="17"/>
  <c r="E42" i="17"/>
  <c r="F42" i="17" s="1"/>
  <c r="H43" i="17"/>
  <c r="D48" i="17"/>
  <c r="H48" i="17"/>
  <c r="F49" i="17"/>
  <c r="G12" i="17"/>
  <c r="D27" i="16"/>
  <c r="G7" i="16"/>
  <c r="E39" i="16"/>
  <c r="G39" i="16" s="1"/>
  <c r="J56" i="14"/>
  <c r="J20" i="14"/>
  <c r="J28" i="14"/>
  <c r="J33" i="14"/>
  <c r="D48" i="14"/>
  <c r="J65" i="14"/>
  <c r="J72" i="14"/>
  <c r="G8" i="14"/>
  <c r="G13" i="14"/>
  <c r="G17" i="14"/>
  <c r="G21" i="14"/>
  <c r="G25" i="14"/>
  <c r="D28" i="14"/>
  <c r="G29" i="14"/>
  <c r="G34" i="14"/>
  <c r="G38" i="14"/>
  <c r="G43" i="14"/>
  <c r="G49" i="14"/>
  <c r="G53" i="14"/>
  <c r="G57" i="14"/>
  <c r="G61" i="14"/>
  <c r="D64" i="14"/>
  <c r="G65" i="14"/>
  <c r="E7" i="14"/>
  <c r="D8" i="14"/>
  <c r="H8" i="14"/>
  <c r="J8" i="14" s="1"/>
  <c r="G9" i="14"/>
  <c r="E12" i="14"/>
  <c r="D13" i="14"/>
  <c r="H13" i="14"/>
  <c r="G14" i="14"/>
  <c r="G18" i="14"/>
  <c r="G22" i="14"/>
  <c r="G26" i="14"/>
  <c r="D29" i="14"/>
  <c r="G30" i="14"/>
  <c r="G35" i="14"/>
  <c r="E42" i="14"/>
  <c r="D43" i="14"/>
  <c r="G44" i="14"/>
  <c r="E48" i="14"/>
  <c r="D49" i="14"/>
  <c r="G50" i="14"/>
  <c r="G54" i="14"/>
  <c r="G58" i="14"/>
  <c r="G62" i="14"/>
  <c r="D65" i="14"/>
  <c r="F7" i="14"/>
  <c r="I7" i="14" s="1"/>
  <c r="F12" i="14"/>
  <c r="I12" i="14" s="1"/>
  <c r="F42" i="14"/>
  <c r="I42" i="14" s="1"/>
  <c r="F48" i="14"/>
  <c r="I34" i="1"/>
  <c r="C12" i="1"/>
  <c r="G12" i="1"/>
  <c r="H23" i="1"/>
  <c r="H24" i="1"/>
  <c r="H25" i="1"/>
  <c r="H26" i="1"/>
  <c r="F30" i="1"/>
  <c r="H32" i="1"/>
  <c r="F35" i="1"/>
  <c r="H37" i="1"/>
  <c r="H38" i="1"/>
  <c r="F40" i="1"/>
  <c r="E42" i="1"/>
  <c r="F42" i="1" s="1"/>
  <c r="C48" i="1"/>
  <c r="D48" i="1" s="1"/>
  <c r="G48" i="1"/>
  <c r="H59" i="1"/>
  <c r="H60" i="1"/>
  <c r="H61" i="1"/>
  <c r="H62" i="1"/>
  <c r="H63" i="1"/>
  <c r="H64" i="1"/>
  <c r="H65" i="1"/>
  <c r="H67" i="1"/>
  <c r="D7" i="1"/>
  <c r="H8" i="1"/>
  <c r="H9" i="1"/>
  <c r="H10" i="1"/>
  <c r="H13" i="1"/>
  <c r="H14" i="1"/>
  <c r="H15" i="1"/>
  <c r="H16" i="1"/>
  <c r="H17" i="1"/>
  <c r="H18" i="1"/>
  <c r="H19" i="1"/>
  <c r="H20" i="1"/>
  <c r="H21" i="1"/>
  <c r="H22" i="1"/>
  <c r="H31" i="1"/>
  <c r="H36" i="1"/>
  <c r="H49" i="1"/>
  <c r="H50" i="1"/>
  <c r="H51" i="1"/>
  <c r="H52" i="1"/>
  <c r="H53" i="1"/>
  <c r="H54" i="1"/>
  <c r="H55" i="1"/>
  <c r="H56" i="1"/>
  <c r="H57" i="1"/>
  <c r="H58" i="1"/>
  <c r="E12" i="1"/>
  <c r="F12" i="1" s="1"/>
  <c r="G42" i="1"/>
  <c r="E48" i="1"/>
  <c r="J13" i="14" l="1"/>
  <c r="D48" i="6"/>
  <c r="I43" i="8"/>
  <c r="D43" i="8"/>
  <c r="H7" i="1"/>
  <c r="E65" i="17"/>
  <c r="F65" i="17" s="1"/>
  <c r="E63" i="7"/>
  <c r="F63" i="7" s="1"/>
  <c r="C63" i="8"/>
  <c r="D13" i="8"/>
  <c r="J57" i="14"/>
  <c r="F48" i="5"/>
  <c r="J44" i="8"/>
  <c r="I12" i="5"/>
  <c r="D8" i="8"/>
  <c r="D43" i="7"/>
  <c r="J27" i="14"/>
  <c r="E63" i="8"/>
  <c r="G65" i="12"/>
  <c r="F63" i="8"/>
  <c r="I63" i="8" s="1"/>
  <c r="I49" i="8"/>
  <c r="H43" i="8"/>
  <c r="G43" i="8"/>
  <c r="D63" i="8"/>
  <c r="I13" i="8"/>
  <c r="J13" i="8" s="1"/>
  <c r="G49" i="8"/>
  <c r="H49" i="8"/>
  <c r="I8" i="8"/>
  <c r="J8" i="8" s="1"/>
  <c r="H49" i="7"/>
  <c r="I49" i="7"/>
  <c r="G63" i="7"/>
  <c r="D63" i="7"/>
  <c r="G12" i="6"/>
  <c r="H12" i="6"/>
  <c r="J12" i="6" s="1"/>
  <c r="G7" i="6"/>
  <c r="H7" i="6"/>
  <c r="J7" i="6" s="1"/>
  <c r="E67" i="6"/>
  <c r="F67" i="6"/>
  <c r="I67" i="6" s="1"/>
  <c r="H48" i="6"/>
  <c r="J48" i="6" s="1"/>
  <c r="G48" i="6"/>
  <c r="B67" i="6"/>
  <c r="D67" i="6" s="1"/>
  <c r="I67" i="5"/>
  <c r="H67" i="5"/>
  <c r="I7" i="5"/>
  <c r="H7" i="5"/>
  <c r="H12" i="17"/>
  <c r="I12" i="17"/>
  <c r="I7" i="17"/>
  <c r="H7" i="17"/>
  <c r="G65" i="17"/>
  <c r="I42" i="17"/>
  <c r="H48" i="14"/>
  <c r="J48" i="14" s="1"/>
  <c r="E66" i="14"/>
  <c r="G48" i="14"/>
  <c r="H12" i="14"/>
  <c r="J12" i="14" s="1"/>
  <c r="G12" i="14"/>
  <c r="G7" i="14"/>
  <c r="H7" i="14"/>
  <c r="J7" i="14" s="1"/>
  <c r="I48" i="14"/>
  <c r="F66" i="14"/>
  <c r="I66" i="14" s="1"/>
  <c r="H42" i="14"/>
  <c r="J42" i="14" s="1"/>
  <c r="G42" i="14"/>
  <c r="I48" i="1"/>
  <c r="G66" i="1"/>
  <c r="H48" i="1"/>
  <c r="I12" i="1"/>
  <c r="H12" i="1"/>
  <c r="D12" i="1"/>
  <c r="C66" i="1"/>
  <c r="D66" i="1" s="1"/>
  <c r="E66" i="1"/>
  <c r="F66" i="1" s="1"/>
  <c r="F48" i="1"/>
  <c r="H42" i="1"/>
  <c r="I42" i="1"/>
  <c r="J43" i="8" l="1"/>
  <c r="G63" i="8"/>
  <c r="J49" i="8"/>
  <c r="H63" i="8"/>
  <c r="J63" i="8" s="1"/>
  <c r="I63" i="7"/>
  <c r="H63" i="7"/>
  <c r="G67" i="6"/>
  <c r="H67" i="6"/>
  <c r="J67" i="6" s="1"/>
  <c r="H65" i="17"/>
  <c r="I65" i="17"/>
  <c r="H66" i="14"/>
  <c r="J66" i="14" s="1"/>
  <c r="G66" i="14"/>
  <c r="I66" i="1"/>
  <c r="H66" i="1"/>
</calcChain>
</file>

<file path=xl/sharedStrings.xml><?xml version="1.0" encoding="utf-8"?>
<sst xmlns="http://schemas.openxmlformats.org/spreadsheetml/2006/main" count="1714" uniqueCount="481">
  <si>
    <t>2018年1-6月台灣自行車主要出口國家統計</t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</si>
  <si>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</si>
  <si>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2018年6月</t>
    <phoneticPr fontId="4" type="noConversion"/>
  </si>
  <si>
    <t>6月數量</t>
    <phoneticPr fontId="4" type="noConversion"/>
  </si>
  <si>
    <t>6月金額</t>
    <phoneticPr fontId="4" type="noConversion"/>
  </si>
  <si>
    <t>平均單價</t>
  </si>
  <si>
    <r>
      <t>1-6</t>
    </r>
    <r>
      <rPr>
        <sz val="12"/>
        <rFont val="華康仿宋體"/>
        <family val="3"/>
        <charset val="136"/>
      </rPr>
      <t>月數量</t>
    </r>
    <phoneticPr fontId="4" type="noConversion"/>
  </si>
  <si>
    <t>(%)</t>
  </si>
  <si>
    <t>1-6月金額</t>
    <phoneticPr fontId="4" type="noConversion"/>
  </si>
  <si>
    <t>(台)</t>
  </si>
  <si>
    <t>(US$)</t>
  </si>
  <si>
    <t>北美自由貿易區</t>
  </si>
  <si>
    <t>(NAFTA)</t>
  </si>
  <si>
    <t>美  國</t>
  </si>
  <si>
    <t>加拿大</t>
  </si>
  <si>
    <t>墨西哥</t>
  </si>
  <si>
    <t>歐盟(EU)</t>
  </si>
  <si>
    <t>荷  蘭</t>
  </si>
  <si>
    <t>德  國</t>
  </si>
  <si>
    <t>西班牙</t>
  </si>
  <si>
    <t>英  國</t>
  </si>
  <si>
    <t>法  國</t>
  </si>
  <si>
    <t>義大利</t>
  </si>
  <si>
    <t>比利時</t>
  </si>
  <si>
    <t>丹  麥</t>
  </si>
  <si>
    <t>葡萄牙</t>
  </si>
  <si>
    <t>希  臘</t>
  </si>
  <si>
    <t>愛爾蘭</t>
  </si>
  <si>
    <t>盧森堡</t>
  </si>
  <si>
    <t>奧地利</t>
  </si>
  <si>
    <t>瑞  典</t>
  </si>
  <si>
    <t>芬  蘭</t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</si>
  <si>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</si>
  <si>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</si>
  <si>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匈牙利</t>
    <phoneticPr fontId="4" type="noConversion"/>
  </si>
  <si>
    <t>馬爾他</t>
    <phoneticPr fontId="4" type="noConversion"/>
  </si>
  <si>
    <t>斯洛維尼亞</t>
    <phoneticPr fontId="6" type="noConversion"/>
  </si>
  <si>
    <t>斯洛伐克</t>
    <phoneticPr fontId="6" type="noConversion"/>
  </si>
  <si>
    <t>愛沙尼亞</t>
    <phoneticPr fontId="4" type="noConversion"/>
  </si>
  <si>
    <t>拉脫維亞</t>
    <phoneticPr fontId="4" type="noConversion"/>
  </si>
  <si>
    <t>立陶宛</t>
    <phoneticPr fontId="4" type="noConversion"/>
  </si>
  <si>
    <t>賽普路斯</t>
    <phoneticPr fontId="4" type="noConversion"/>
  </si>
  <si>
    <t>羅馬尼亞</t>
    <phoneticPr fontId="4" type="noConversion"/>
  </si>
  <si>
    <t>保加利亞</t>
    <phoneticPr fontId="4" type="noConversion"/>
  </si>
  <si>
    <t>克羅埃西亞</t>
    <phoneticPr fontId="4" type="noConversion"/>
  </si>
  <si>
    <t>歐協(EFTA)</t>
  </si>
  <si>
    <t>瑞  士</t>
  </si>
  <si>
    <t>挪  威</t>
  </si>
  <si>
    <t>冰  島</t>
  </si>
  <si>
    <t>列支斯敦</t>
  </si>
  <si>
    <t>主要國家</t>
  </si>
  <si>
    <t>日  本</t>
  </si>
  <si>
    <t>阿  聯</t>
  </si>
  <si>
    <t>巴  西</t>
  </si>
  <si>
    <t>阿根廷</t>
  </si>
  <si>
    <t>智  利</t>
  </si>
  <si>
    <t>澳大利亞</t>
    <phoneticPr fontId="4" type="noConversion"/>
  </si>
  <si>
    <t>以色列</t>
  </si>
  <si>
    <t>中國大陸</t>
    <phoneticPr fontId="4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</si>
  <si>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0" type="noConversion"/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</si>
  <si>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</si>
  <si>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</si>
  <si>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</si>
  <si>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0" type="noConversion"/>
  </si>
  <si>
    <t>哥倫比亞</t>
    <phoneticPr fontId="4" type="noConversion"/>
  </si>
  <si>
    <t>印   尼</t>
    <phoneticPr fontId="4" type="noConversion"/>
  </si>
  <si>
    <t>馬來西亞</t>
    <phoneticPr fontId="4" type="noConversion"/>
  </si>
  <si>
    <t>泰   國</t>
    <phoneticPr fontId="4" type="noConversion"/>
  </si>
  <si>
    <t>其它國家</t>
  </si>
  <si>
    <t>總  計</t>
  </si>
  <si>
    <t>CCC CODE: 87120090004 (Other Cycles)</t>
  </si>
  <si>
    <t>2017年6月</t>
    <phoneticPr fontId="4" type="noConversion"/>
  </si>
  <si>
    <t>6月數量</t>
    <phoneticPr fontId="4" type="noConversion"/>
  </si>
  <si>
    <t>6月金額</t>
    <phoneticPr fontId="4" type="noConversion"/>
  </si>
  <si>
    <r>
      <t>1-6</t>
    </r>
    <r>
      <rPr>
        <sz val="12"/>
        <rFont val="華康仿宋體"/>
        <family val="3"/>
        <charset val="136"/>
      </rPr>
      <t>月數量</t>
    </r>
    <phoneticPr fontId="4" type="noConversion"/>
  </si>
  <si>
    <r>
      <t>1-6</t>
    </r>
    <r>
      <rPr>
        <sz val="12"/>
        <rFont val="華康仿宋體"/>
        <family val="3"/>
        <charset val="136"/>
      </rPr>
      <t>月金額</t>
    </r>
    <phoneticPr fontId="4" type="noConversion"/>
  </si>
  <si>
    <t>資料來源: 經濟部國貿局,臺灣自行車輸出業同業公會整理</t>
    <phoneticPr fontId="4" type="noConversion"/>
  </si>
  <si>
    <r>
      <t>2018</t>
    </r>
    <r>
      <rPr>
        <b/>
        <sz val="14"/>
        <rFont val="華康仿宋體"/>
        <family val="1"/>
        <charset val="136"/>
      </rPr>
      <t>/</t>
    </r>
    <r>
      <rPr>
        <b/>
        <sz val="14"/>
        <rFont val="華康仿宋體"/>
        <family val="1"/>
        <charset val="136"/>
      </rPr>
      <t>2017</t>
    </r>
    <r>
      <rPr>
        <b/>
        <sz val="14"/>
        <rFont val="華康仿宋體"/>
        <family val="1"/>
        <charset val="136"/>
      </rPr>
      <t>年</t>
    </r>
    <r>
      <rPr>
        <b/>
        <sz val="14"/>
        <rFont val="華康仿宋體"/>
        <family val="1"/>
        <charset val="136"/>
      </rPr>
      <t>1-6</t>
    </r>
    <r>
      <rPr>
        <b/>
        <sz val="14"/>
        <rFont val="華康仿宋體"/>
        <family val="1"/>
        <charset val="136"/>
      </rPr>
      <t>月台灣自行車出口主要國家比較</t>
    </r>
    <phoneticPr fontId="4" type="noConversion"/>
  </si>
  <si>
    <t>CCC CODE: 87120010 Bicycles</t>
    <phoneticPr fontId="6" type="noConversion"/>
  </si>
  <si>
    <t>2018/2017年1-6月</t>
    <phoneticPr fontId="4" type="noConversion"/>
  </si>
  <si>
    <t>2018年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</si>
  <si>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</si>
  <si>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</si>
  <si>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2018</t>
    </r>
    <r>
      <rPr>
        <sz val="12"/>
        <color indexed="8"/>
        <rFont val="華康仿宋體"/>
        <family val="3"/>
        <charset val="136"/>
      </rPr>
      <t>年</t>
    </r>
    <r>
      <rPr>
        <sz val="12"/>
        <color indexed="8"/>
        <rFont val="Times New Roman"/>
        <family val="1"/>
      </rPr>
      <t xml:space="preserve">   </t>
    </r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</si>
  <si>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</si>
  <si>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</si>
  <si>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</si>
  <si>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</si>
  <si>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</si>
  <si>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</si>
  <si>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匈牙利</t>
    <phoneticPr fontId="4" type="noConversion"/>
  </si>
  <si>
    <t>馬爾他</t>
    <phoneticPr fontId="4" type="noConversion"/>
  </si>
  <si>
    <t>斯洛維尼亞</t>
    <phoneticPr fontId="6" type="noConversion"/>
  </si>
  <si>
    <t>斯洛伐克</t>
    <phoneticPr fontId="6" type="noConversion"/>
  </si>
  <si>
    <t>愛沙尼亞</t>
    <phoneticPr fontId="4" type="noConversion"/>
  </si>
  <si>
    <t>拉脫維亞</t>
    <phoneticPr fontId="4" type="noConversion"/>
  </si>
  <si>
    <t>立陶宛</t>
    <phoneticPr fontId="4" type="noConversion"/>
  </si>
  <si>
    <t>賽普路斯</t>
    <phoneticPr fontId="4" type="noConversion"/>
  </si>
  <si>
    <t>羅馬尼亞</t>
    <phoneticPr fontId="4" type="noConversion"/>
  </si>
  <si>
    <t>保加利亞</t>
    <phoneticPr fontId="4" type="noConversion"/>
  </si>
  <si>
    <t>克羅埃西亞</t>
    <phoneticPr fontId="4" type="noConversion"/>
  </si>
  <si>
    <t>澳大利亞</t>
    <phoneticPr fontId="4" type="noConversion"/>
  </si>
  <si>
    <t>中國大陸</t>
    <phoneticPr fontId="4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</si>
  <si>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0" type="noConversion"/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</si>
  <si>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</si>
  <si>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</si>
  <si>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</si>
  <si>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0" type="noConversion"/>
  </si>
  <si>
    <t>哥倫比亞</t>
    <phoneticPr fontId="4" type="noConversion"/>
  </si>
  <si>
    <t>印  尼</t>
    <phoneticPr fontId="4" type="noConversion"/>
  </si>
  <si>
    <t>馬來西亞</t>
    <phoneticPr fontId="4" type="noConversion"/>
  </si>
  <si>
    <t>泰  國</t>
    <phoneticPr fontId="4" type="noConversion"/>
  </si>
  <si>
    <t>2018/2017年1-6月</t>
    <phoneticPr fontId="4" type="noConversion"/>
  </si>
  <si>
    <t>2018年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</si>
  <si>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</si>
  <si>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</si>
  <si>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2018年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</si>
  <si>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</si>
  <si>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</si>
  <si>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2018</t>
    </r>
    <r>
      <rPr>
        <sz val="12"/>
        <color indexed="8"/>
        <rFont val="華康仿宋體"/>
        <family val="3"/>
        <charset val="136"/>
      </rPr>
      <t>年</t>
    </r>
    <r>
      <rPr>
        <sz val="12"/>
        <color indexed="8"/>
        <rFont val="Times New Roman"/>
        <family val="1"/>
      </rPr>
      <t xml:space="preserve">   </t>
    </r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</si>
  <si>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</si>
  <si>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</si>
  <si>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</si>
  <si>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資料來源: 經濟部國貿局,臺灣自行車輸出業同業公會整理</t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</si>
  <si>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</si>
  <si>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</si>
  <si>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</si>
  <si>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</si>
  <si>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</si>
  <si>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</si>
  <si>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</si>
  <si>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</si>
  <si>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</si>
  <si>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</si>
  <si>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</si>
  <si>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</si>
  <si>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</si>
  <si>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</si>
  <si>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資料來源: 經濟部國貿局,臺灣自行車輸出業同業公會整理</t>
    <phoneticPr fontId="4" type="noConversion"/>
  </si>
  <si>
    <t>2018年1-6月與2017年同期台灣自行車出口統計比較</t>
    <phoneticPr fontId="4" type="noConversion"/>
  </si>
  <si>
    <t>CCC CODE: 87120010(Bicycles)</t>
    <phoneticPr fontId="4" type="noConversion"/>
  </si>
  <si>
    <t>日    期: 2018-2017年同期比較</t>
    <phoneticPr fontId="4" type="noConversion"/>
  </si>
  <si>
    <t>月 份</t>
  </si>
  <si>
    <t>出口總數量(台)</t>
  </si>
  <si>
    <t>出口總金額(US$)</t>
  </si>
  <si>
    <t>2018年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</si>
  <si>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</si>
  <si>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</si>
  <si>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</si>
  <si>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2018年1-6月與2017年同期台灣其他自行車出口統計比較</t>
    <phoneticPr fontId="4" type="noConversion"/>
  </si>
  <si>
    <t>2017年</t>
    <phoneticPr fontId="4" type="noConversion"/>
  </si>
  <si>
    <r>
      <t>2018年1-6月台灣自行車主要</t>
    </r>
    <r>
      <rPr>
        <b/>
        <sz val="14"/>
        <color indexed="10"/>
        <rFont val="華康仿宋體"/>
        <family val="1"/>
        <charset val="136"/>
      </rPr>
      <t>進口</t>
    </r>
    <r>
      <rPr>
        <b/>
        <sz val="14"/>
        <rFont val="華康仿宋體"/>
        <family val="1"/>
        <charset val="136"/>
      </rPr>
      <t>國家統計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</si>
  <si>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</si>
  <si>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2018年6月</t>
    <phoneticPr fontId="4" type="noConversion"/>
  </si>
  <si>
    <t>6月數量</t>
    <phoneticPr fontId="4" type="noConversion"/>
  </si>
  <si>
    <t>6月金額</t>
    <phoneticPr fontId="4" type="noConversion"/>
  </si>
  <si>
    <t>1-6月數量</t>
    <phoneticPr fontId="4" type="noConversion"/>
  </si>
  <si>
    <t>1-6月金額</t>
    <phoneticPr fontId="4" type="noConversion"/>
  </si>
  <si>
    <t>累計平均單價</t>
    <phoneticPr fontId="4" type="noConversion"/>
  </si>
  <si>
    <t>(US$)</t>
    <phoneticPr fontId="6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</si>
  <si>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</si>
  <si>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t>匈牙利</t>
    <phoneticPr fontId="4" type="noConversion"/>
  </si>
  <si>
    <t>馬爾他</t>
    <phoneticPr fontId="4" type="noConversion"/>
  </si>
  <si>
    <t>拉脫維亞</t>
    <phoneticPr fontId="4" type="noConversion"/>
  </si>
  <si>
    <t>立陶宛</t>
    <phoneticPr fontId="4" type="noConversion"/>
  </si>
  <si>
    <t>賽普路斯</t>
    <phoneticPr fontId="4" type="noConversion"/>
  </si>
  <si>
    <t>羅馬尼亞</t>
    <phoneticPr fontId="4" type="noConversion"/>
  </si>
  <si>
    <t>保加利亞</t>
    <phoneticPr fontId="4" type="noConversion"/>
  </si>
  <si>
    <t>克羅埃西亞</t>
    <phoneticPr fontId="4" type="noConversion"/>
  </si>
  <si>
    <t>澳大利亞</t>
    <phoneticPr fontId="4" type="noConversion"/>
  </si>
  <si>
    <t>印  尼</t>
    <phoneticPr fontId="4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</si>
  <si>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0" type="noConversion"/>
  </si>
  <si>
    <t>越  南</t>
    <phoneticPr fontId="10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</si>
  <si>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</si>
  <si>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</si>
  <si>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</si>
  <si>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泰  國</t>
    <phoneticPr fontId="6" type="noConversion"/>
  </si>
  <si>
    <t>澳  門</t>
    <phoneticPr fontId="6" type="noConversion"/>
  </si>
  <si>
    <t>香  港</t>
    <phoneticPr fontId="4" type="noConversion"/>
  </si>
  <si>
    <t>2018年6月</t>
    <phoneticPr fontId="4" type="noConversion"/>
  </si>
  <si>
    <t>6月金額</t>
    <phoneticPr fontId="4" type="noConversion"/>
  </si>
  <si>
    <r>
      <t>1-6</t>
    </r>
    <r>
      <rPr>
        <sz val="12"/>
        <rFont val="華康仿宋體"/>
        <family val="3"/>
        <charset val="136"/>
      </rPr>
      <t>月數量</t>
    </r>
    <phoneticPr fontId="4" type="noConversion"/>
  </si>
  <si>
    <r>
      <t>1-6</t>
    </r>
    <r>
      <rPr>
        <sz val="12"/>
        <rFont val="華康仿宋體"/>
        <family val="3"/>
        <charset val="136"/>
      </rPr>
      <t>月金額</t>
    </r>
    <phoneticPr fontId="4" type="noConversion"/>
  </si>
  <si>
    <t>資料來源: 經濟部國貿局,臺灣自行車輸出業同業公會整理</t>
  </si>
  <si>
    <t>6月進口金額</t>
    <phoneticPr fontId="4" type="noConversion"/>
  </si>
  <si>
    <t>輪幅</t>
    <phoneticPr fontId="4" type="noConversion"/>
  </si>
  <si>
    <t>輪圈及輪幅</t>
    <phoneticPr fontId="4" type="noConversion"/>
  </si>
  <si>
    <t>2018年1-6月台灣折疊式自行車主要出口國家統計</t>
    <phoneticPr fontId="4" type="noConversion"/>
  </si>
  <si>
    <t>CCC CODE:  87120010109(Folding Bicycles)</t>
  </si>
  <si>
    <t>2018年6月</t>
    <phoneticPr fontId="4" type="noConversion"/>
  </si>
  <si>
    <t>6月數量</t>
    <phoneticPr fontId="4" type="noConversion"/>
  </si>
  <si>
    <t>1-6月數量</t>
    <phoneticPr fontId="4" type="noConversion"/>
  </si>
  <si>
    <t>1-6月金額</t>
    <phoneticPr fontId="4" type="noConversion"/>
  </si>
  <si>
    <t>(US$)</t>
    <phoneticPr fontId="4" type="noConversion"/>
  </si>
  <si>
    <t>-</t>
  </si>
  <si>
    <t>-</t>
    <phoneticPr fontId="4" type="noConversion"/>
  </si>
  <si>
    <t>-</t>
    <phoneticPr fontId="4" type="noConversion"/>
  </si>
  <si>
    <t>-</t>
    <phoneticPr fontId="4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</si>
  <si>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</si>
  <si>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r>
      <t>捷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克</t>
    </r>
    <phoneticPr fontId="4" type="noConversion"/>
  </si>
  <si>
    <t>匈牙利</t>
    <phoneticPr fontId="4" type="noConversion"/>
  </si>
  <si>
    <t>-</t>
    <phoneticPr fontId="4" type="noConversion"/>
  </si>
  <si>
    <t>馬爾他</t>
    <phoneticPr fontId="4" type="noConversion"/>
  </si>
  <si>
    <t>-</t>
    <phoneticPr fontId="4" type="noConversion"/>
  </si>
  <si>
    <t>斯洛維尼亞</t>
    <phoneticPr fontId="6" type="noConversion"/>
  </si>
  <si>
    <t>-</t>
    <phoneticPr fontId="4" type="noConversion"/>
  </si>
  <si>
    <t>愛沙尼亞</t>
    <phoneticPr fontId="4" type="noConversion"/>
  </si>
  <si>
    <t>拉脫維亞</t>
    <phoneticPr fontId="4" type="noConversion"/>
  </si>
  <si>
    <t>立陶宛</t>
    <phoneticPr fontId="4" type="noConversion"/>
  </si>
  <si>
    <t>賽普路斯</t>
    <phoneticPr fontId="4" type="noConversion"/>
  </si>
  <si>
    <t>羅馬尼亞</t>
    <phoneticPr fontId="4" type="noConversion"/>
  </si>
  <si>
    <t>保加利亞</t>
    <phoneticPr fontId="4" type="noConversion"/>
  </si>
  <si>
    <t>克羅埃西亞</t>
    <phoneticPr fontId="4" type="noConversion"/>
  </si>
  <si>
    <t>澳大利亞</t>
    <phoneticPr fontId="4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</si>
  <si>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0" type="noConversion"/>
  </si>
  <si>
    <t>香  港</t>
    <phoneticPr fontId="4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</si>
  <si>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0" type="noConversion"/>
  </si>
  <si>
    <t>哥倫比亞</t>
    <phoneticPr fontId="4" type="noConversion"/>
  </si>
  <si>
    <t>印  尼</t>
    <phoneticPr fontId="4" type="noConversion"/>
  </si>
  <si>
    <t>泰  國</t>
    <phoneticPr fontId="4" type="noConversion"/>
  </si>
  <si>
    <t xml:space="preserve">     2018/2017年1-6月台灣折疊式自行車主要出口國家比較</t>
    <phoneticPr fontId="4" type="noConversion"/>
  </si>
  <si>
    <t>CCC CODE:  87120010109(Folding Bicycles)</t>
    <phoneticPr fontId="4" type="noConversion"/>
  </si>
  <si>
    <t>2018/2017年1-6月</t>
    <phoneticPr fontId="4" type="noConversion"/>
  </si>
  <si>
    <t>2018年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</si>
  <si>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</si>
  <si>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</si>
  <si>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2018</t>
    </r>
    <r>
      <rPr>
        <sz val="12"/>
        <color indexed="8"/>
        <rFont val="華康仿宋體"/>
        <family val="3"/>
        <charset val="136"/>
      </rPr>
      <t>年</t>
    </r>
    <r>
      <rPr>
        <sz val="12"/>
        <color indexed="8"/>
        <rFont val="Times New Roman"/>
        <family val="1"/>
      </rPr>
      <t xml:space="preserve">   </t>
    </r>
    <phoneticPr fontId="4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</si>
  <si>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</si>
  <si>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</si>
  <si>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t>波</t>
    </r>
    <r>
      <rPr>
        <sz val="12"/>
        <color theme="1"/>
        <rFont val="新細明體"/>
        <family val="2"/>
        <charset val="136"/>
        <scheme val="minor"/>
      </rPr>
      <t xml:space="preserve">  </t>
    </r>
    <r>
      <rPr>
        <sz val="12"/>
        <rFont val="細明體"/>
        <family val="3"/>
        <charset val="136"/>
      </rPr>
      <t>蘭</t>
    </r>
    <phoneticPr fontId="4" type="noConversion"/>
  </si>
  <si>
    <t>斯洛伐克</t>
    <phoneticPr fontId="6" type="noConversion"/>
  </si>
  <si>
    <t>愛沙尼亞</t>
    <phoneticPr fontId="4" type="noConversion"/>
  </si>
  <si>
    <t>羅馬尼亞</t>
    <phoneticPr fontId="4" type="noConversion"/>
  </si>
  <si>
    <t>澳大利亞</t>
    <phoneticPr fontId="4" type="noConversion"/>
  </si>
  <si>
    <t>中國大陸</t>
    <phoneticPr fontId="4" type="noConversion"/>
  </si>
  <si>
    <t>香  港</t>
    <phoneticPr fontId="4" type="noConversion"/>
  </si>
  <si>
    <t>印  尼</t>
    <phoneticPr fontId="4" type="noConversion"/>
  </si>
  <si>
    <t>.</t>
    <phoneticPr fontId="4" type="noConversion"/>
  </si>
  <si>
    <t>2018年1-6月台灣電動自行車主要出口國家統計</t>
    <phoneticPr fontId="10" type="noConversion"/>
  </si>
  <si>
    <t>ccc code : 87119030 ( Other cycles fitted with an auxiliary motor )  &amp;</t>
    <phoneticPr fontId="10" type="noConversion"/>
  </si>
  <si>
    <t xml:space="preserve">                 87116020007 ( Cycles with electric motor for propulsion)</t>
    <phoneticPr fontId="10" type="noConversion"/>
  </si>
  <si>
    <t>2018年6月</t>
    <phoneticPr fontId="10" type="noConversion"/>
  </si>
  <si>
    <t>6月數量</t>
    <phoneticPr fontId="10" type="noConversion"/>
  </si>
  <si>
    <t>6月金額</t>
    <phoneticPr fontId="10" type="noConversion"/>
  </si>
  <si>
    <t>1-6月數量</t>
    <phoneticPr fontId="10" type="noConversion"/>
  </si>
  <si>
    <t>1-6月金額</t>
    <phoneticPr fontId="10" type="noConversion"/>
  </si>
  <si>
    <r>
      <t>波</t>
    </r>
    <r>
      <rPr>
        <sz val="12"/>
        <rFont val="Times New Roman"/>
        <family val="1"/>
      </rPr>
      <t xml:space="preserve">  </t>
    </r>
    <r>
      <rPr>
        <sz val="12"/>
        <rFont val="細明體"/>
        <family val="3"/>
        <charset val="136"/>
      </rPr>
      <t>蘭</t>
    </r>
    <phoneticPr fontId="10" type="noConversion"/>
  </si>
  <si>
    <r>
      <t>捷</t>
    </r>
    <r>
      <rPr>
        <sz val="12"/>
        <rFont val="Times New Roman"/>
        <family val="1"/>
      </rPr>
      <t xml:space="preserve">  </t>
    </r>
    <r>
      <rPr>
        <sz val="12"/>
        <rFont val="細明體"/>
        <family val="3"/>
        <charset val="136"/>
      </rPr>
      <t>克</t>
    </r>
    <phoneticPr fontId="10" type="noConversion"/>
  </si>
  <si>
    <t>匈牙利</t>
    <phoneticPr fontId="10" type="noConversion"/>
  </si>
  <si>
    <t>馬爾他</t>
    <phoneticPr fontId="10" type="noConversion"/>
  </si>
  <si>
    <t>斯洛伐克</t>
    <phoneticPr fontId="10" type="noConversion"/>
  </si>
  <si>
    <t>愛沙尼亞</t>
    <phoneticPr fontId="10" type="noConversion"/>
  </si>
  <si>
    <t>拉脫維亞</t>
    <phoneticPr fontId="10" type="noConversion"/>
  </si>
  <si>
    <t>立陶宛</t>
    <phoneticPr fontId="10" type="noConversion"/>
  </si>
  <si>
    <t>賽普路斯</t>
    <phoneticPr fontId="10" type="noConversion"/>
  </si>
  <si>
    <t>羅馬尼亞</t>
    <phoneticPr fontId="10" type="noConversion"/>
  </si>
  <si>
    <t>保加利亞</t>
    <phoneticPr fontId="10" type="noConversion"/>
  </si>
  <si>
    <t>克羅埃西亞</t>
    <phoneticPr fontId="4" type="noConversion"/>
  </si>
  <si>
    <t>澳  洲</t>
  </si>
  <si>
    <t>中國大陸</t>
    <phoneticPr fontId="10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</si>
  <si>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韓</t>
    </r>
    <phoneticPr fontId="10" type="noConversion"/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</si>
  <si>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</si>
  <si>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</si>
  <si>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</si>
  <si>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r>
      <t>南</t>
    </r>
    <r>
      <rPr>
        <sz val="12"/>
        <rFont val="Times New Roman"/>
        <family val="1"/>
      </rPr>
      <t xml:space="preserve">   </t>
    </r>
    <r>
      <rPr>
        <sz val="12"/>
        <rFont val="細明體"/>
        <family val="3"/>
        <charset val="136"/>
      </rPr>
      <t>非</t>
    </r>
    <phoneticPr fontId="10" type="noConversion"/>
  </si>
  <si>
    <t>資料來源: 經濟部國貿局,臺灣自行車輸出業同業公會整理</t>
    <phoneticPr fontId="10" type="noConversion"/>
  </si>
  <si>
    <t xml:space="preserve">                            2018/2017年1-6月台灣電動自行車主要出口國家比較</t>
    <phoneticPr fontId="4" type="noConversion"/>
  </si>
  <si>
    <t>ccc code : 87119030 ( Other cycles fitted with an auxiliary motor )  &amp;</t>
    <phoneticPr fontId="10" type="noConversion"/>
  </si>
  <si>
    <t xml:space="preserve">                 87116020007 ( Cycles with electric motor for propulsion)</t>
    <phoneticPr fontId="10" type="noConversion"/>
  </si>
  <si>
    <t>2018/2017年1-6月</t>
    <phoneticPr fontId="4" type="noConversion"/>
  </si>
  <si>
    <t>2018年</t>
    <phoneticPr fontId="4" type="noConversion"/>
  </si>
  <si>
    <t>2017年</t>
    <phoneticPr fontId="4" type="noConversion"/>
  </si>
  <si>
    <r>
      <rPr>
        <sz val="12"/>
        <rFont val="新細明體"/>
        <family val="1"/>
        <charset val="136"/>
      </rPr>
      <t>增/</t>
    </r>
    <r>
      <rPr>
        <sz val="12"/>
        <color indexed="10"/>
        <rFont val="新細明體"/>
        <family val="1"/>
        <charset val="136"/>
      </rPr>
      <t>減</t>
    </r>
    <phoneticPr fontId="6" type="noConversion"/>
  </si>
  <si>
    <t xml:space="preserve">2018年   </t>
    <phoneticPr fontId="4" type="noConversion"/>
  </si>
  <si>
    <t>平均單價(US$)</t>
    <phoneticPr fontId="4" type="noConversion"/>
  </si>
  <si>
    <t>-</t>
    <phoneticPr fontId="10" type="noConversion"/>
  </si>
  <si>
    <t>-</t>
    <phoneticPr fontId="10" type="noConversion"/>
  </si>
  <si>
    <t>-</t>
    <phoneticPr fontId="10" type="noConversion"/>
  </si>
  <si>
    <t>-</t>
    <phoneticPr fontId="10" type="noConversion"/>
  </si>
  <si>
    <t>-</t>
    <phoneticPr fontId="10" type="noConversion"/>
  </si>
  <si>
    <t>波 蘭</t>
  </si>
  <si>
    <t>捷  克</t>
    <phoneticPr fontId="10" type="noConversion"/>
  </si>
  <si>
    <t>匈牙利</t>
    <phoneticPr fontId="10" type="noConversion"/>
  </si>
  <si>
    <t>馬爾他</t>
    <phoneticPr fontId="10" type="noConversion"/>
  </si>
  <si>
    <t>斯洛伐克</t>
    <phoneticPr fontId="10" type="noConversion"/>
  </si>
  <si>
    <t>愛沙尼亞</t>
    <phoneticPr fontId="10" type="noConversion"/>
  </si>
  <si>
    <t>拉脫維亞</t>
    <phoneticPr fontId="10" type="noConversion"/>
  </si>
  <si>
    <t>-</t>
    <phoneticPr fontId="10" type="noConversion"/>
  </si>
  <si>
    <t>立陶宛</t>
    <phoneticPr fontId="10" type="noConversion"/>
  </si>
  <si>
    <t>-</t>
    <phoneticPr fontId="10" type="noConversion"/>
  </si>
  <si>
    <t>賽普路斯</t>
    <phoneticPr fontId="10" type="noConversion"/>
  </si>
  <si>
    <t>-</t>
    <phoneticPr fontId="10" type="noConversion"/>
  </si>
  <si>
    <t>羅馬尼亞</t>
    <phoneticPr fontId="10" type="noConversion"/>
  </si>
  <si>
    <t>保加利亞</t>
    <phoneticPr fontId="10" type="noConversion"/>
  </si>
  <si>
    <t>-</t>
    <phoneticPr fontId="10" type="noConversion"/>
  </si>
  <si>
    <t>克羅埃西亞</t>
    <phoneticPr fontId="4" type="noConversion"/>
  </si>
  <si>
    <t>-</t>
    <phoneticPr fontId="10" type="noConversion"/>
  </si>
  <si>
    <t>中國大陸　</t>
    <phoneticPr fontId="10" type="noConversion"/>
  </si>
  <si>
    <t>南   韓</t>
    <phoneticPr fontId="10" type="noConversion"/>
  </si>
  <si>
    <t>俄羅斯</t>
    <phoneticPr fontId="10" type="noConversion"/>
  </si>
  <si>
    <t>烏克蘭</t>
    <phoneticPr fontId="10" type="noConversion"/>
  </si>
  <si>
    <t>-</t>
    <phoneticPr fontId="10" type="noConversion"/>
  </si>
  <si>
    <t>-</t>
    <phoneticPr fontId="10" type="noConversion"/>
  </si>
  <si>
    <t>紐西蘭</t>
    <phoneticPr fontId="10" type="noConversion"/>
  </si>
  <si>
    <t>南   非</t>
    <phoneticPr fontId="10" type="noConversion"/>
  </si>
  <si>
    <t>資料來源: 經濟部國貿局,臺灣自行車輸出業同業公會整理</t>
    <phoneticPr fontId="10" type="noConversion"/>
  </si>
  <si>
    <t>2018年1-6月與2017年同期台灣電動自行車出口統計比較</t>
    <phoneticPr fontId="4" type="noConversion"/>
  </si>
  <si>
    <t xml:space="preserve">CCC CODE: 87119030 &amp; 87116020007 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</si>
  <si>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</si>
  <si>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CCC CODE: 87120010109 (Folding Bicycles)</t>
    <phoneticPr fontId="10" type="noConversion"/>
  </si>
  <si>
    <t>2018年6月份自行車主要零件進出口統計</t>
    <phoneticPr fontId="4" type="noConversion"/>
  </si>
  <si>
    <t>數量: Kg</t>
  </si>
  <si>
    <t>金額: US$</t>
  </si>
  <si>
    <t>品    名</t>
  </si>
  <si>
    <t>6月出口量</t>
    <phoneticPr fontId="4" type="noConversion"/>
  </si>
  <si>
    <t>6月出口金額</t>
    <phoneticPr fontId="4" type="noConversion"/>
  </si>
  <si>
    <t>1-6月出口量</t>
    <phoneticPr fontId="4" type="noConversion"/>
  </si>
  <si>
    <t>1-6月出口金額</t>
    <phoneticPr fontId="4" type="noConversion"/>
  </si>
  <si>
    <t>6月進口量</t>
    <phoneticPr fontId="4" type="noConversion"/>
  </si>
  <si>
    <t>1-6月進口量</t>
    <phoneticPr fontId="4" type="noConversion"/>
  </si>
  <si>
    <t>1-6月進口金額</t>
    <phoneticPr fontId="4" type="noConversion"/>
  </si>
  <si>
    <t>腳踏車用電器</t>
  </si>
  <si>
    <t>照明設備</t>
  </si>
  <si>
    <t>(</t>
  </si>
  <si>
    <t>set)</t>
  </si>
  <si>
    <t>腳踏車照明視</t>
  </si>
  <si>
    <t>覺信號設備</t>
  </si>
  <si>
    <t>pce)</t>
  </si>
  <si>
    <t>其他車架.前叉</t>
  </si>
  <si>
    <t>及相關零件</t>
  </si>
  <si>
    <t>輪圈</t>
  </si>
  <si>
    <t>輪幅</t>
    <phoneticPr fontId="4" type="noConversion"/>
  </si>
  <si>
    <t>輪圈及輪幅</t>
    <phoneticPr fontId="4" type="noConversion"/>
  </si>
  <si>
    <t>輪轂(倒煞車輪</t>
  </si>
  <si>
    <t>及輪轂煞車除</t>
  </si>
  <si>
    <t>外)</t>
  </si>
  <si>
    <t>飛輪之鏈輪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</si>
  <si>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</si>
  <si>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</si>
  <si>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</si>
  <si>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</si>
  <si>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</si>
  <si>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</si>
  <si>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</si>
  <si>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</si>
  <si>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</si>
  <si>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</si>
  <si>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</si>
  <si>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腳踏車用飛輪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</si>
  <si>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</si>
  <si>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</si>
  <si>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</si>
  <si>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</si>
  <si>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</si>
  <si>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</si>
  <si>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</si>
  <si>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</si>
  <si>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</si>
  <si>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</si>
  <si>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t>資料來源: 經濟部國貿局,臺灣自行車輸出業同業公會整理</t>
    <phoneticPr fontId="4" type="noConversion"/>
  </si>
  <si>
    <t>2018年/2017年1-6月同期自行車主要零件出口統計比較</t>
    <phoneticPr fontId="4" type="noConversion"/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</si>
  <si>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</si>
  <si>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2018年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</si>
  <si>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</si>
  <si>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</si>
  <si>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2018年</t>
    <phoneticPr fontId="4" type="noConversion"/>
  </si>
  <si>
    <t>數量(kg)</t>
    <phoneticPr fontId="4" type="noConversion"/>
  </si>
  <si>
    <t>數量(kg)</t>
    <phoneticPr fontId="4" type="noConversion"/>
  </si>
  <si>
    <t>金額(US$)</t>
    <phoneticPr fontId="4" type="noConversion"/>
  </si>
  <si>
    <t>輪幅</t>
    <phoneticPr fontId="4" type="noConversion"/>
  </si>
  <si>
    <t>輪圈及輪幅</t>
    <phoneticPr fontId="4" type="noConversion"/>
  </si>
  <si>
    <t>及輪轂煞車除外</t>
    <phoneticPr fontId="4" type="noConversion"/>
  </si>
  <si>
    <t>2018年/2017年1-6月同期自行車主要零件進口統計比較</t>
    <phoneticPr fontId="4" type="noConversion"/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</si>
  <si>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</si>
  <si>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</si>
  <si>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及輪轂煞車除外</t>
    <phoneticPr fontId="4" type="noConversion"/>
  </si>
  <si>
    <t>.</t>
    <phoneticPr fontId="4" type="noConversion"/>
  </si>
  <si>
    <t>腳踏車用電器照明設備(85121010001)</t>
    <phoneticPr fontId="4" type="noConversion"/>
  </si>
  <si>
    <t>腳踏車照明視覺信號設備(85121020009)</t>
    <phoneticPr fontId="4" type="noConversion"/>
  </si>
  <si>
    <t>出口國家</t>
  </si>
  <si>
    <t>金額(FOB-US$)</t>
  </si>
  <si>
    <t>進口國家</t>
  </si>
  <si>
    <t>金額(CIF-US$)</t>
  </si>
  <si>
    <t>美國</t>
    <phoneticPr fontId="4" type="noConversion"/>
  </si>
  <si>
    <t>法國</t>
  </si>
  <si>
    <t>日本</t>
    <phoneticPr fontId="4" type="noConversion"/>
  </si>
  <si>
    <t>日本</t>
  </si>
  <si>
    <t>荷蘭</t>
    <phoneticPr fontId="4" type="noConversion"/>
  </si>
  <si>
    <t>德國</t>
  </si>
  <si>
    <t>英國</t>
    <phoneticPr fontId="4" type="noConversion"/>
  </si>
  <si>
    <t>芬蘭</t>
    <phoneticPr fontId="4" type="noConversion"/>
  </si>
  <si>
    <t>挪威</t>
    <phoneticPr fontId="4" type="noConversion"/>
  </si>
  <si>
    <t>越南</t>
    <phoneticPr fontId="4" type="noConversion"/>
  </si>
  <si>
    <t>中國大陸</t>
  </si>
  <si>
    <t>德國</t>
    <phoneticPr fontId="4" type="noConversion"/>
  </si>
  <si>
    <t>印尼</t>
    <phoneticPr fontId="4" type="noConversion"/>
  </si>
  <si>
    <t>新加坡</t>
    <phoneticPr fontId="4" type="noConversion"/>
  </si>
  <si>
    <t>丹麥</t>
    <phoneticPr fontId="4" type="noConversion"/>
  </si>
  <si>
    <t>烏拉圭</t>
    <phoneticPr fontId="4" type="noConversion"/>
  </si>
  <si>
    <t>法國</t>
    <phoneticPr fontId="4" type="noConversion"/>
  </si>
  <si>
    <t>比利時</t>
    <phoneticPr fontId="4" type="noConversion"/>
  </si>
  <si>
    <t>義大利</t>
    <phoneticPr fontId="4" type="noConversion"/>
  </si>
  <si>
    <t>哥斯大黎加</t>
    <phoneticPr fontId="4" type="noConversion"/>
  </si>
  <si>
    <t>奧地利</t>
    <phoneticPr fontId="4" type="noConversion"/>
  </si>
  <si>
    <t>波蘭</t>
    <phoneticPr fontId="4" type="noConversion"/>
  </si>
  <si>
    <t>其他國家</t>
  </si>
  <si>
    <t>總計</t>
  </si>
  <si>
    <t>其他車架,前叉及其零件(87149120007)</t>
    <phoneticPr fontId="4" type="noConversion"/>
  </si>
  <si>
    <t>輪圈(87149200108)</t>
    <phoneticPr fontId="4" type="noConversion"/>
  </si>
  <si>
    <t>美國</t>
  </si>
  <si>
    <t>宏都拉斯</t>
    <phoneticPr fontId="4" type="noConversion"/>
  </si>
  <si>
    <t>中國大陸　</t>
    <phoneticPr fontId="4" type="noConversion"/>
  </si>
  <si>
    <t>柬埔寨</t>
    <phoneticPr fontId="4" type="noConversion"/>
  </si>
  <si>
    <t>巴西</t>
    <phoneticPr fontId="4" type="noConversion"/>
  </si>
  <si>
    <t>瑞士</t>
    <phoneticPr fontId="4" type="noConversion"/>
  </si>
  <si>
    <t>泰國</t>
    <phoneticPr fontId="4" type="noConversion"/>
  </si>
  <si>
    <t>西班牙</t>
    <phoneticPr fontId="4" type="noConversion"/>
  </si>
  <si>
    <t>加拿大</t>
    <phoneticPr fontId="4" type="noConversion"/>
  </si>
  <si>
    <t>諾魯</t>
    <phoneticPr fontId="4" type="noConversion"/>
  </si>
  <si>
    <t>其他國家</t>
    <phoneticPr fontId="4" type="noConversion"/>
  </si>
  <si>
    <t>輪圈及輪幅(87149200304)</t>
    <phoneticPr fontId="4" type="noConversion"/>
  </si>
  <si>
    <t>斯洛伐克</t>
    <phoneticPr fontId="4" type="noConversion"/>
  </si>
  <si>
    <t>瑞士</t>
  </si>
  <si>
    <t>智利</t>
    <phoneticPr fontId="4" type="noConversion"/>
  </si>
  <si>
    <t>馬來西亞</t>
  </si>
  <si>
    <t>捷克</t>
    <phoneticPr fontId="4" type="noConversion"/>
  </si>
  <si>
    <t>南非</t>
    <phoneticPr fontId="4" type="noConversion"/>
  </si>
  <si>
    <t>葡萄牙</t>
    <phoneticPr fontId="4" type="noConversion"/>
  </si>
  <si>
    <t>菲律賓</t>
    <phoneticPr fontId="4" type="noConversion"/>
  </si>
  <si>
    <t>煞車鋼線及其零件(87149410006)</t>
    <phoneticPr fontId="4" type="noConversion"/>
  </si>
  <si>
    <t>土耳其</t>
    <phoneticPr fontId="4" type="noConversion"/>
  </si>
  <si>
    <t>敘利亞</t>
    <phoneticPr fontId="4" type="noConversion"/>
  </si>
  <si>
    <t>墨西哥</t>
    <phoneticPr fontId="4" type="noConversion"/>
  </si>
  <si>
    <t>紐西蘭</t>
    <phoneticPr fontId="4" type="noConversion"/>
  </si>
  <si>
    <t>腳踏車車座(87149500007)</t>
    <phoneticPr fontId="4" type="noConversion"/>
  </si>
  <si>
    <t>踏板及其零件(87149610004)</t>
    <phoneticPr fontId="4" type="noConversion"/>
  </si>
  <si>
    <t>盧森堡</t>
    <phoneticPr fontId="4" type="noConversion"/>
  </si>
  <si>
    <t>曲柄齒輪及其零件(87149620002)</t>
    <phoneticPr fontId="4" type="noConversion"/>
  </si>
  <si>
    <t>腳踏車用滾子鏈(73151100209)</t>
    <phoneticPr fontId="4" type="noConversion"/>
  </si>
  <si>
    <t>阿根廷</t>
    <phoneticPr fontId="4" type="noConversion"/>
  </si>
  <si>
    <t>韓國</t>
    <phoneticPr fontId="4" type="noConversion"/>
  </si>
  <si>
    <t>腳踏車用變速器(87149990111)</t>
    <phoneticPr fontId="4" type="noConversion"/>
  </si>
  <si>
    <t>新加坡</t>
  </si>
  <si>
    <t>香港</t>
    <phoneticPr fontId="4" type="noConversion"/>
  </si>
  <si>
    <t>印度</t>
    <phoneticPr fontId="4" type="noConversion"/>
  </si>
  <si>
    <t>腳踏車用軸心(87149990139)</t>
    <phoneticPr fontId="4" type="noConversion"/>
  </si>
  <si>
    <t>突尼西亞</t>
    <phoneticPr fontId="4" type="noConversion"/>
  </si>
  <si>
    <t>瓜地馬拉</t>
    <phoneticPr fontId="4" type="noConversion"/>
  </si>
  <si>
    <t>腳踏車用座管及上下管(87149990157)</t>
    <phoneticPr fontId="4" type="noConversion"/>
  </si>
  <si>
    <t>荷蘭</t>
  </si>
  <si>
    <t>泰國</t>
  </si>
  <si>
    <t>塞爾維亞</t>
    <phoneticPr fontId="4" type="noConversion"/>
  </si>
  <si>
    <t>斯里蘭卡</t>
    <phoneticPr fontId="4" type="noConversion"/>
  </si>
  <si>
    <t>2018年6月台灣自行車主要零件進出口統計</t>
    <phoneticPr fontId="4" type="noConversion"/>
  </si>
  <si>
    <t>越南</t>
    <phoneticPr fontId="4" type="noConversion"/>
  </si>
  <si>
    <t>日本</t>
    <phoneticPr fontId="4" type="noConversion"/>
  </si>
  <si>
    <t>輪幅(87149200206)</t>
    <phoneticPr fontId="4" type="noConversion"/>
  </si>
  <si>
    <t>德國</t>
    <phoneticPr fontId="4" type="noConversion"/>
  </si>
  <si>
    <t>多明尼加</t>
    <phoneticPr fontId="4" type="noConversion"/>
  </si>
  <si>
    <t>輪轂(倒煞車輪及輪轂煞車除外)(87149310007)</t>
    <phoneticPr fontId="4" type="noConversion"/>
  </si>
  <si>
    <t>飛輪之鏈輪(87149320005)</t>
    <phoneticPr fontId="4" type="noConversion"/>
  </si>
  <si>
    <t>其他煞車器及其零件(87149490009)</t>
    <phoneticPr fontId="4" type="noConversion"/>
  </si>
  <si>
    <t>腳踏車用飛輪(87149990120)</t>
    <phoneticPr fontId="4" type="noConversion"/>
  </si>
  <si>
    <t>瑞士</t>
    <phoneticPr fontId="4" type="noConversion"/>
  </si>
  <si>
    <t>印度</t>
    <phoneticPr fontId="4" type="noConversion"/>
  </si>
  <si>
    <t>腳踏車用把手豎管(87149990148)</t>
    <phoneticPr fontId="4" type="noConversion"/>
  </si>
  <si>
    <t>法國</t>
    <phoneticPr fontId="4" type="noConversion"/>
  </si>
  <si>
    <t>腳踏車用把手(87149990166)</t>
    <phoneticPr fontId="4" type="noConversion"/>
  </si>
  <si>
    <t>印尼</t>
    <phoneticPr fontId="4" type="noConversion"/>
  </si>
  <si>
    <t>腳踏車用新橡膠氣胎(40115000008)</t>
    <phoneticPr fontId="4" type="noConversion"/>
  </si>
  <si>
    <t>腳踏車用橡膠內胎(40132000003)</t>
    <phoneticPr fontId="4" type="noConversion"/>
  </si>
  <si>
    <t>蘇丹</t>
    <phoneticPr fontId="4" type="noConversion"/>
  </si>
  <si>
    <t>泰國</t>
    <phoneticPr fontId="4" type="noConversion"/>
  </si>
  <si>
    <t>2018年6月台灣自行車出口地區別統計</t>
    <phoneticPr fontId="4" type="noConversion"/>
  </si>
  <si>
    <t>資料來源: 經濟部國貿局,臺灣自行車輸出業同業公會整理</t>
    <phoneticPr fontId="4" type="noConversion"/>
  </si>
  <si>
    <t>日    期: 2018-2017年同期比較</t>
    <phoneticPr fontId="4" type="noConversion"/>
  </si>
  <si>
    <t>2017年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</si>
  <si>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</si>
  <si>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0" type="noConversion"/>
  </si>
  <si>
    <t>2018年1-6月與2017年同期台灣折疊式自行車出口統計比較</t>
    <phoneticPr fontId="4" type="noConversion"/>
  </si>
  <si>
    <t>資料來源: 經濟部國貿局,臺灣自行車輸出業同業公會整理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</si>
</sst>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</numFmts>
  <fonts count="6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b/>
      <sz val="14"/>
      <color indexed="10"/>
      <name val="華康仿宋體"/>
      <family val="1"/>
      <charset val="136"/>
    </font>
    <font>
      <sz val="9"/>
      <name val="華康仿宋體"/>
      <family val="3"/>
      <charset val="136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sz val="12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sz val="12"/>
      <color rgb="FFFF0000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1"/>
      <color indexed="12"/>
      <name val="Times New Roman"/>
      <family val="1"/>
    </font>
    <font>
      <sz val="11"/>
      <name val="Times New Roman"/>
      <family val="1"/>
    </font>
    <font>
      <sz val="16"/>
      <name val="華康仿宋體"/>
      <family val="3"/>
      <charset val="136"/>
    </font>
    <font>
      <u/>
      <sz val="9"/>
      <color indexed="12"/>
      <name val="Times New Roman"/>
      <family val="1"/>
    </font>
    <font>
      <sz val="12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</cellStyleXfs>
  <cellXfs count="547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43" fontId="0" fillId="0" borderId="6" xfId="0" applyNumberFormat="1" applyBorder="1" applyAlignment="1"/>
    <xf numFmtId="10" fontId="0" fillId="0" borderId="6" xfId="3" applyNumberFormat="1" applyFont="1" applyBorder="1" applyAlignment="1"/>
    <xf numFmtId="43" fontId="0" fillId="0" borderId="9" xfId="0" applyNumberForma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43" fontId="0" fillId="0" borderId="6" xfId="0" applyNumberFormat="1" applyBorder="1" applyAlignment="1">
      <alignment horizontal="center"/>
    </xf>
    <xf numFmtId="176" fontId="9" fillId="0" borderId="10" xfId="0" applyNumberFormat="1" applyFont="1" applyBorder="1" applyAlignment="1">
      <alignment horizontal="center"/>
    </xf>
    <xf numFmtId="43" fontId="0" fillId="0" borderId="10" xfId="0" applyNumberForma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Border="1" applyAlignment="1">
      <alignment horizontal="center"/>
    </xf>
    <xf numFmtId="176" fontId="0" fillId="2" borderId="0" xfId="0" applyNumberFormat="1" applyFill="1" applyBorder="1" applyAlignment="1"/>
    <xf numFmtId="43" fontId="0" fillId="2" borderId="0" xfId="0" applyNumberFormat="1" applyFill="1" applyBorder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176" fontId="8" fillId="0" borderId="8" xfId="0" quotePrefix="1" applyNumberFormat="1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76" fontId="0" fillId="0" borderId="11" xfId="0" applyNumberForma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ont="1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43" fontId="19" fillId="0" borderId="8" xfId="0" applyNumberFormat="1" applyFont="1" applyBorder="1" applyAlignment="1">
      <alignment horizontal="center"/>
    </xf>
    <xf numFmtId="43" fontId="16" fillId="0" borderId="8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0" fontId="17" fillId="0" borderId="9" xfId="0" applyNumberFormat="1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0" fontId="7" fillId="0" borderId="9" xfId="3" applyNumberFormat="1" applyFont="1" applyBorder="1" applyAlignment="1"/>
    <xf numFmtId="10" fontId="23" fillId="2" borderId="9" xfId="3" applyNumberFormat="1" applyFont="1" applyFill="1" applyBorder="1" applyAlignment="1"/>
    <xf numFmtId="176" fontId="13" fillId="0" borderId="10" xfId="0" applyNumberFormat="1" applyFont="1" applyBorder="1" applyAlignment="1"/>
    <xf numFmtId="10" fontId="19" fillId="0" borderId="9" xfId="3" applyNumberFormat="1" applyFont="1" applyBorder="1" applyAlignment="1"/>
    <xf numFmtId="43" fontId="19" fillId="0" borderId="9" xfId="0" applyNumberFormat="1" applyFont="1" applyBorder="1" applyAlignment="1"/>
    <xf numFmtId="43" fontId="13" fillId="0" borderId="9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0" borderId="9" xfId="3" applyNumberFormat="1" applyFont="1" applyBorder="1" applyAlignment="1"/>
    <xf numFmtId="177" fontId="19" fillId="0" borderId="9" xfId="3" applyNumberFormat="1" applyFont="1" applyBorder="1" applyAlignment="1"/>
    <xf numFmtId="10" fontId="19" fillId="0" borderId="6" xfId="3" applyNumberFormat="1" applyFont="1" applyBorder="1" applyAlignment="1"/>
    <xf numFmtId="0" fontId="0" fillId="0" borderId="6" xfId="0" applyBorder="1" applyAlignment="1"/>
    <xf numFmtId="0" fontId="19" fillId="0" borderId="9" xfId="0" applyFont="1" applyBorder="1" applyAlignment="1"/>
    <xf numFmtId="10" fontId="23" fillId="2" borderId="6" xfId="3" applyNumberFormat="1" applyFont="1" applyFill="1" applyBorder="1" applyAlignment="1"/>
    <xf numFmtId="10" fontId="7" fillId="2" borderId="6" xfId="3" applyNumberFormat="1" applyFont="1" applyFill="1" applyBorder="1" applyAlignment="1"/>
    <xf numFmtId="10" fontId="19" fillId="2" borderId="9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Border="1" applyAlignment="1"/>
    <xf numFmtId="43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0" fontId="15" fillId="0" borderId="8" xfId="0" quotePrefix="1" applyFont="1" applyBorder="1" applyAlignment="1">
      <alignment horizontal="center"/>
    </xf>
    <xf numFmtId="176" fontId="8" fillId="0" borderId="4" xfId="0" quotePrefix="1" applyNumberFormat="1" applyFont="1" applyBorder="1" applyAlignment="1">
      <alignment horizontal="center"/>
    </xf>
    <xf numFmtId="176" fontId="16" fillId="0" borderId="8" xfId="0" quotePrefix="1" applyNumberFormat="1" applyFont="1" applyBorder="1" applyAlignment="1">
      <alignment horizontal="center"/>
    </xf>
    <xf numFmtId="10" fontId="17" fillId="0" borderId="7" xfId="3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10" fontId="17" fillId="0" borderId="6" xfId="3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Border="1" applyAlignment="1"/>
    <xf numFmtId="0" fontId="13" fillId="0" borderId="0" xfId="0" applyFont="1" applyBorder="1" applyAlignment="1"/>
    <xf numFmtId="10" fontId="14" fillId="0" borderId="0" xfId="0" applyNumberFormat="1" applyFont="1" applyBorder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0" xfId="0" applyFill="1" applyBorder="1" applyAlignment="1"/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23" fillId="0" borderId="10" xfId="3" applyNumberFormat="1" applyFont="1" applyBorder="1" applyAlignment="1"/>
    <xf numFmtId="10" fontId="7" fillId="0" borderId="10" xfId="3" applyNumberFormat="1" applyFont="1" applyBorder="1" applyAlignment="1"/>
    <xf numFmtId="10" fontId="23" fillId="2" borderId="10" xfId="3" applyNumberFormat="1" applyFont="1" applyFill="1" applyBorder="1" applyAlignment="1"/>
    <xf numFmtId="10" fontId="7" fillId="2" borderId="10" xfId="3" applyNumberFormat="1" applyFont="1" applyFill="1" applyBorder="1" applyAlignment="1"/>
    <xf numFmtId="176" fontId="13" fillId="2" borderId="0" xfId="0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" fontId="8" fillId="0" borderId="10" xfId="0" applyNumberFormat="1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10" fontId="14" fillId="0" borderId="10" xfId="3" applyNumberFormat="1" applyFont="1" applyBorder="1" applyAlignment="1"/>
    <xf numFmtId="10" fontId="14" fillId="2" borderId="10" xfId="3" applyNumberFormat="1" applyFont="1" applyFill="1" applyBorder="1" applyAlignment="1"/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7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0" fontId="8" fillId="2" borderId="16" xfId="0" quotePrefix="1" applyFont="1" applyFill="1" applyBorder="1" applyAlignment="1">
      <alignment horizontal="center"/>
    </xf>
    <xf numFmtId="176" fontId="0" fillId="2" borderId="16" xfId="0" applyNumberFormat="1" applyFill="1" applyBorder="1" applyAlignment="1"/>
    <xf numFmtId="43" fontId="0" fillId="2" borderId="17" xfId="0" applyNumberFormat="1" applyFill="1" applyBorder="1" applyAlignment="1"/>
    <xf numFmtId="176" fontId="0" fillId="0" borderId="16" xfId="0" applyNumberFormat="1" applyBorder="1" applyAlignment="1"/>
    <xf numFmtId="10" fontId="0" fillId="2" borderId="17" xfId="3" applyNumberFormat="1" applyFont="1" applyFill="1" applyBorder="1" applyAlignment="1"/>
    <xf numFmtId="43" fontId="0" fillId="2" borderId="16" xfId="0" applyNumberFormat="1" applyFill="1" applyBorder="1" applyAlignment="1"/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176" fontId="0" fillId="0" borderId="8" xfId="0" applyNumberFormat="1" applyBorder="1" applyAlignment="1">
      <alignment horizontal="center"/>
    </xf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10" fontId="0" fillId="2" borderId="10" xfId="3" applyNumberFormat="1" applyFont="1" applyFill="1" applyBorder="1" applyAlignment="1">
      <alignment horizontal="center"/>
    </xf>
    <xf numFmtId="176" fontId="0" fillId="2" borderId="0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10" fontId="12" fillId="0" borderId="0" xfId="0" applyNumberFormat="1" applyFont="1" applyBorder="1" applyAlignment="1">
      <alignment horizontal="centerContinuous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0" fontId="25" fillId="0" borderId="5" xfId="0" quotePrefix="1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0" fontId="16" fillId="0" borderId="5" xfId="0" quotePrefix="1" applyFont="1" applyBorder="1" applyAlignment="1">
      <alignment horizontal="center"/>
    </xf>
    <xf numFmtId="10" fontId="18" fillId="0" borderId="5" xfId="0" applyNumberFormat="1" applyFont="1" applyBorder="1" applyAlignment="1">
      <alignment horizontal="center"/>
    </xf>
    <xf numFmtId="10" fontId="18" fillId="0" borderId="5" xfId="0" quotePrefix="1" applyNumberFormat="1" applyFont="1" applyBorder="1" applyAlignment="1">
      <alignment horizontal="center"/>
    </xf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0" fontId="0" fillId="2" borderId="11" xfId="0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9" xfId="3" applyNumberFormat="1" applyFont="1" applyBorder="1" applyAlignment="1"/>
    <xf numFmtId="177" fontId="14" fillId="0" borderId="10" xfId="3" applyNumberFormat="1" applyFont="1" applyBorder="1" applyAlignment="1">
      <alignment horizontal="right"/>
    </xf>
    <xf numFmtId="10" fontId="14" fillId="2" borderId="9" xfId="3" applyNumberFormat="1" applyFont="1" applyFill="1" applyBorder="1" applyAlignment="1"/>
    <xf numFmtId="177" fontId="14" fillId="0" borderId="9" xfId="3" applyNumberFormat="1" applyFont="1" applyBorder="1" applyAlignment="1">
      <alignment horizontal="right"/>
    </xf>
    <xf numFmtId="176" fontId="13" fillId="0" borderId="0" xfId="0" applyNumberFormat="1" applyFont="1" applyBorder="1" applyAlignment="1"/>
    <xf numFmtId="10" fontId="14" fillId="0" borderId="0" xfId="3" applyNumberFormat="1" applyFont="1" applyBorder="1" applyAlignment="1"/>
    <xf numFmtId="0" fontId="8" fillId="0" borderId="0" xfId="0" quotePrefix="1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30" fillId="0" borderId="13" xfId="0" applyFont="1" applyBorder="1" applyAlignment="1">
      <alignment horizontal="centerContinuous"/>
    </xf>
    <xf numFmtId="0" fontId="31" fillId="0" borderId="13" xfId="0" applyFont="1" applyBorder="1" applyAlignment="1">
      <alignment horizontal="centerContinuous"/>
    </xf>
    <xf numFmtId="0" fontId="31" fillId="0" borderId="15" xfId="0" applyFont="1" applyBorder="1" applyAlignment="1">
      <alignment horizontal="centerContinuous"/>
    </xf>
    <xf numFmtId="0" fontId="32" fillId="0" borderId="0" xfId="0" applyFont="1" applyAlignment="1"/>
    <xf numFmtId="0" fontId="29" fillId="0" borderId="6" xfId="0" applyFont="1" applyBorder="1" applyAlignment="1">
      <alignment horizontal="left"/>
    </xf>
    <xf numFmtId="0" fontId="30" fillId="0" borderId="12" xfId="0" applyFont="1" applyBorder="1" applyAlignment="1">
      <alignment horizontal="centerContinuous"/>
    </xf>
    <xf numFmtId="0" fontId="31" fillId="0" borderId="12" xfId="0" applyFont="1" applyBorder="1" applyAlignment="1">
      <alignment horizontal="centerContinuous"/>
    </xf>
    <xf numFmtId="0" fontId="31" fillId="0" borderId="14" xfId="0" applyFont="1" applyBorder="1" applyAlignment="1">
      <alignment horizontal="centerContinuous"/>
    </xf>
    <xf numFmtId="0" fontId="9" fillId="0" borderId="8" xfId="0" quotePrefix="1" applyFont="1" applyBorder="1" applyAlignment="1">
      <alignment horizontal="center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2" fontId="9" fillId="0" borderId="9" xfId="0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176" fontId="9" fillId="2" borderId="10" xfId="0" quotePrefix="1" applyNumberFormat="1" applyFont="1" applyFill="1" applyBorder="1" applyAlignment="1"/>
    <xf numFmtId="0" fontId="9" fillId="2" borderId="0" xfId="0" quotePrefix="1" applyFont="1" applyFill="1" applyBorder="1" applyAlignment="1">
      <alignment horizontal="center"/>
    </xf>
    <xf numFmtId="176" fontId="9" fillId="2" borderId="0" xfId="0" quotePrefix="1" applyNumberFormat="1" applyFont="1" applyFill="1" applyBorder="1" applyAlignment="1"/>
    <xf numFmtId="176" fontId="9" fillId="2" borderId="0" xfId="0" quotePrefix="1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176" fontId="9" fillId="0" borderId="0" xfId="0" quotePrefix="1" applyNumberFormat="1" applyFont="1" applyBorder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Continuous"/>
    </xf>
    <xf numFmtId="0" fontId="35" fillId="0" borderId="0" xfId="0" applyFont="1" applyAlignment="1">
      <alignment horizontal="centerContinuous"/>
    </xf>
    <xf numFmtId="10" fontId="36" fillId="0" borderId="0" xfId="0" applyNumberFormat="1" applyFont="1" applyAlignment="1">
      <alignment horizontal="centerContinuous"/>
    </xf>
    <xf numFmtId="10" fontId="36" fillId="0" borderId="0" xfId="0" applyNumberFormat="1" applyFont="1" applyAlignment="1">
      <alignment horizontal="center"/>
    </xf>
    <xf numFmtId="0" fontId="37" fillId="0" borderId="0" xfId="0" applyFont="1" applyAlignment="1"/>
    <xf numFmtId="0" fontId="38" fillId="0" borderId="0" xfId="0" applyFont="1" applyAlignment="1"/>
    <xf numFmtId="10" fontId="39" fillId="0" borderId="0" xfId="0" applyNumberFormat="1" applyFont="1" applyAlignment="1"/>
    <xf numFmtId="10" fontId="39" fillId="0" borderId="12" xfId="0" applyNumberFormat="1" applyFont="1" applyBorder="1" applyAlignment="1">
      <alignment horizontal="center"/>
    </xf>
    <xf numFmtId="0" fontId="40" fillId="0" borderId="7" xfId="0" applyFont="1" applyBorder="1" applyAlignment="1">
      <alignment horizontal="left"/>
    </xf>
    <xf numFmtId="0" fontId="40" fillId="0" borderId="13" xfId="0" applyFont="1" applyBorder="1" applyAlignment="1">
      <alignment horizontal="centerContinuous"/>
    </xf>
    <xf numFmtId="0" fontId="41" fillId="0" borderId="13" xfId="0" applyFont="1" applyBorder="1" applyAlignment="1">
      <alignment horizontal="centerContinuous"/>
    </xf>
    <xf numFmtId="0" fontId="37" fillId="0" borderId="15" xfId="0" applyFont="1" applyBorder="1" applyAlignment="1"/>
    <xf numFmtId="0" fontId="40" fillId="0" borderId="6" xfId="0" applyFont="1" applyBorder="1" applyAlignment="1">
      <alignment horizontal="left"/>
    </xf>
    <xf numFmtId="0" fontId="40" fillId="0" borderId="12" xfId="0" applyFont="1" applyBorder="1" applyAlignment="1">
      <alignment horizontal="centerContinuous"/>
    </xf>
    <xf numFmtId="0" fontId="41" fillId="0" borderId="12" xfId="0" applyFont="1" applyBorder="1" applyAlignment="1">
      <alignment horizontal="centerContinuous"/>
    </xf>
    <xf numFmtId="0" fontId="37" fillId="0" borderId="14" xfId="0" applyFont="1" applyBorder="1" applyAlignment="1"/>
    <xf numFmtId="0" fontId="37" fillId="0" borderId="4" xfId="0" quotePrefix="1" applyFont="1" applyBorder="1" applyAlignment="1">
      <alignment horizontal="center"/>
    </xf>
    <xf numFmtId="0" fontId="38" fillId="0" borderId="8" xfId="0" quotePrefix="1" applyFont="1" applyBorder="1" applyAlignment="1">
      <alignment horizontal="center"/>
    </xf>
    <xf numFmtId="10" fontId="39" fillId="0" borderId="10" xfId="3" applyNumberFormat="1" applyFont="1" applyBorder="1" applyAlignment="1">
      <alignment horizontal="center"/>
    </xf>
    <xf numFmtId="0" fontId="37" fillId="0" borderId="8" xfId="0" quotePrefix="1" applyFont="1" applyBorder="1" applyAlignment="1">
      <alignment horizontal="center"/>
    </xf>
    <xf numFmtId="43" fontId="42" fillId="0" borderId="8" xfId="0" applyNumberFormat="1" applyFont="1" applyBorder="1" applyAlignment="1">
      <alignment horizontal="center"/>
    </xf>
    <xf numFmtId="43" fontId="38" fillId="0" borderId="5" xfId="0" quotePrefix="1" applyNumberFormat="1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10" fontId="39" fillId="0" borderId="9" xfId="0" applyNumberFormat="1" applyFont="1" applyBorder="1" applyAlignment="1">
      <alignment horizontal="center"/>
    </xf>
    <xf numFmtId="0" fontId="37" fillId="0" borderId="14" xfId="0" quotePrefix="1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43" fontId="43" fillId="0" borderId="9" xfId="0" applyNumberFormat="1" applyFont="1" applyBorder="1" applyAlignment="1">
      <alignment horizontal="center"/>
    </xf>
    <xf numFmtId="43" fontId="44" fillId="0" borderId="9" xfId="0" applyNumberFormat="1" applyFont="1" applyBorder="1" applyAlignment="1">
      <alignment horizontal="center"/>
    </xf>
    <xf numFmtId="0" fontId="37" fillId="2" borderId="4" xfId="0" applyFont="1" applyFill="1" applyBorder="1" applyAlignment="1">
      <alignment horizontal="center"/>
    </xf>
    <xf numFmtId="0" fontId="37" fillId="2" borderId="7" xfId="0" applyFont="1" applyFill="1" applyBorder="1" applyAlignment="1"/>
    <xf numFmtId="0" fontId="38" fillId="2" borderId="8" xfId="0" applyFont="1" applyFill="1" applyBorder="1" applyAlignment="1"/>
    <xf numFmtId="10" fontId="39" fillId="2" borderId="5" xfId="0" applyNumberFormat="1" applyFont="1" applyFill="1" applyBorder="1" applyAlignment="1"/>
    <xf numFmtId="0" fontId="37" fillId="2" borderId="13" xfId="0" applyFont="1" applyFill="1" applyBorder="1" applyAlignment="1"/>
    <xf numFmtId="10" fontId="39" fillId="2" borderId="5" xfId="0" applyNumberFormat="1" applyFont="1" applyFill="1" applyBorder="1" applyAlignment="1">
      <alignment horizontal="center"/>
    </xf>
    <xf numFmtId="43" fontId="42" fillId="2" borderId="15" xfId="0" applyNumberFormat="1" applyFont="1" applyFill="1" applyBorder="1" applyAlignment="1"/>
    <xf numFmtId="43" fontId="38" fillId="2" borderId="8" xfId="0" applyNumberFormat="1" applyFont="1" applyFill="1" applyBorder="1" applyAlignment="1"/>
    <xf numFmtId="10" fontId="39" fillId="2" borderId="8" xfId="0" applyNumberFormat="1" applyFont="1" applyFill="1" applyBorder="1" applyAlignment="1"/>
    <xf numFmtId="176" fontId="37" fillId="2" borderId="6" xfId="0" applyNumberFormat="1" applyFont="1" applyFill="1" applyBorder="1" applyAlignment="1"/>
    <xf numFmtId="176" fontId="38" fillId="2" borderId="9" xfId="0" applyNumberFormat="1" applyFont="1" applyFill="1" applyBorder="1" applyAlignment="1">
      <alignment horizontal="center"/>
    </xf>
    <xf numFmtId="10" fontId="37" fillId="0" borderId="9" xfId="3" applyNumberFormat="1" applyFont="1" applyFill="1" applyBorder="1" applyAlignment="1">
      <alignment horizontal="center"/>
    </xf>
    <xf numFmtId="176" fontId="37" fillId="2" borderId="12" xfId="0" applyNumberFormat="1" applyFont="1" applyFill="1" applyBorder="1" applyAlignment="1"/>
    <xf numFmtId="176" fontId="38" fillId="2" borderId="6" xfId="0" applyNumberFormat="1" applyFont="1" applyFill="1" applyBorder="1" applyAlignment="1"/>
    <xf numFmtId="10" fontId="37" fillId="0" borderId="9" xfId="3" applyNumberFormat="1" applyFont="1" applyBorder="1" applyAlignment="1">
      <alignment horizontal="center"/>
    </xf>
    <xf numFmtId="43" fontId="42" fillId="0" borderId="6" xfId="0" applyNumberFormat="1" applyFont="1" applyBorder="1" applyAlignment="1"/>
    <xf numFmtId="43" fontId="38" fillId="2" borderId="6" xfId="0" applyNumberFormat="1" applyFont="1" applyFill="1" applyBorder="1" applyAlignment="1"/>
    <xf numFmtId="10" fontId="37" fillId="2" borderId="9" xfId="3" applyNumberFormat="1" applyFont="1" applyFill="1" applyBorder="1" applyAlignment="1"/>
    <xf numFmtId="0" fontId="37" fillId="0" borderId="10" xfId="0" quotePrefix="1" applyFont="1" applyBorder="1" applyAlignment="1">
      <alignment horizontal="center"/>
    </xf>
    <xf numFmtId="176" fontId="37" fillId="0" borderId="6" xfId="0" applyNumberFormat="1" applyFont="1" applyBorder="1" applyAlignment="1"/>
    <xf numFmtId="176" fontId="38" fillId="0" borderId="6" xfId="0" applyNumberFormat="1" applyFont="1" applyBorder="1" applyAlignment="1"/>
    <xf numFmtId="176" fontId="37" fillId="0" borderId="10" xfId="0" applyNumberFormat="1" applyFont="1" applyBorder="1" applyAlignment="1"/>
    <xf numFmtId="176" fontId="38" fillId="0" borderId="10" xfId="0" applyNumberFormat="1" applyFont="1" applyBorder="1" applyAlignment="1"/>
    <xf numFmtId="0" fontId="37" fillId="0" borderId="10" xfId="0" applyFont="1" applyBorder="1" applyAlignment="1">
      <alignment horizontal="center"/>
    </xf>
    <xf numFmtId="10" fontId="45" fillId="2" borderId="9" xfId="3" applyNumberFormat="1" applyFont="1" applyFill="1" applyBorder="1" applyAlignment="1"/>
    <xf numFmtId="176" fontId="38" fillId="0" borderId="10" xfId="0" applyNumberFormat="1" applyFont="1" applyBorder="1" applyAlignment="1">
      <alignment horizontal="center"/>
    </xf>
    <xf numFmtId="10" fontId="39" fillId="0" borderId="9" xfId="3" applyNumberFormat="1" applyFont="1" applyBorder="1" applyAlignment="1">
      <alignment horizontal="center"/>
    </xf>
    <xf numFmtId="43" fontId="42" fillId="0" borderId="9" xfId="0" applyNumberFormat="1" applyFont="1" applyBorder="1" applyAlignment="1"/>
    <xf numFmtId="43" fontId="38" fillId="0" borderId="9" xfId="0" applyNumberFormat="1" applyFont="1" applyBorder="1" applyAlignment="1"/>
    <xf numFmtId="10" fontId="39" fillId="0" borderId="9" xfId="3" applyNumberFormat="1" applyFont="1" applyBorder="1" applyAlignment="1"/>
    <xf numFmtId="0" fontId="37" fillId="2" borderId="10" xfId="0" quotePrefix="1" applyFont="1" applyFill="1" applyBorder="1" applyAlignment="1">
      <alignment horizontal="center"/>
    </xf>
    <xf numFmtId="176" fontId="37" fillId="2" borderId="10" xfId="0" applyNumberFormat="1" applyFont="1" applyFill="1" applyBorder="1" applyAlignment="1"/>
    <xf numFmtId="176" fontId="38" fillId="2" borderId="10" xfId="0" applyNumberFormat="1" applyFont="1" applyFill="1" applyBorder="1" applyAlignment="1">
      <alignment horizontal="center"/>
    </xf>
    <xf numFmtId="10" fontId="37" fillId="0" borderId="10" xfId="3" applyNumberFormat="1" applyFont="1" applyBorder="1" applyAlignment="1">
      <alignment horizontal="center"/>
    </xf>
    <xf numFmtId="176" fontId="38" fillId="2" borderId="10" xfId="0" applyNumberFormat="1" applyFont="1" applyFill="1" applyBorder="1" applyAlignment="1"/>
    <xf numFmtId="10" fontId="45" fillId="0" borderId="10" xfId="3" applyNumberFormat="1" applyFont="1" applyBorder="1" applyAlignment="1">
      <alignment horizontal="center"/>
    </xf>
    <xf numFmtId="10" fontId="45" fillId="0" borderId="9" xfId="3" applyNumberFormat="1" applyFont="1" applyBorder="1" applyAlignment="1">
      <alignment horizontal="center"/>
    </xf>
    <xf numFmtId="10" fontId="39" fillId="2" borderId="9" xfId="3" applyNumberFormat="1" applyFont="1" applyFill="1" applyBorder="1" applyAlignment="1">
      <alignment horizontal="center"/>
    </xf>
    <xf numFmtId="176" fontId="37" fillId="0" borderId="10" xfId="0" applyNumberFormat="1" applyFont="1" applyBorder="1" applyAlignment="1">
      <alignment horizontal="center" vertical="center"/>
    </xf>
    <xf numFmtId="9" fontId="39" fillId="0" borderId="9" xfId="3" applyFont="1" applyBorder="1" applyAlignment="1">
      <alignment horizontal="center"/>
    </xf>
    <xf numFmtId="176" fontId="37" fillId="0" borderId="10" xfId="0" quotePrefix="1" applyNumberFormat="1" applyFont="1" applyBorder="1" applyAlignment="1">
      <alignment horizontal="center" vertical="center"/>
    </xf>
    <xf numFmtId="0" fontId="37" fillId="0" borderId="10" xfId="0" applyFont="1" applyBorder="1" applyAlignment="1"/>
    <xf numFmtId="0" fontId="37" fillId="2" borderId="10" xfId="0" applyFont="1" applyFill="1" applyBorder="1" applyAlignment="1">
      <alignment horizontal="center"/>
    </xf>
    <xf numFmtId="10" fontId="39" fillId="2" borderId="9" xfId="3" applyNumberFormat="1" applyFont="1" applyFill="1" applyBorder="1" applyAlignment="1"/>
    <xf numFmtId="176" fontId="38" fillId="0" borderId="10" xfId="0" applyNumberFormat="1" applyFont="1" applyFill="1" applyBorder="1" applyAlignment="1"/>
    <xf numFmtId="0" fontId="37" fillId="2" borderId="0" xfId="0" quotePrefix="1" applyFont="1" applyFill="1" applyBorder="1" applyAlignment="1">
      <alignment horizontal="center"/>
    </xf>
    <xf numFmtId="176" fontId="37" fillId="2" borderId="0" xfId="0" applyNumberFormat="1" applyFont="1" applyFill="1" applyBorder="1" applyAlignment="1"/>
    <xf numFmtId="176" fontId="38" fillId="0" borderId="0" xfId="0" applyNumberFormat="1" applyFont="1" applyBorder="1" applyAlignment="1"/>
    <xf numFmtId="10" fontId="39" fillId="0" borderId="0" xfId="3" applyNumberFormat="1" applyFont="1" applyBorder="1" applyAlignment="1">
      <alignment horizontal="center"/>
    </xf>
    <xf numFmtId="0" fontId="37" fillId="0" borderId="0" xfId="0" applyFont="1" applyAlignment="1">
      <alignment horizontal="left"/>
    </xf>
    <xf numFmtId="10" fontId="39" fillId="0" borderId="0" xfId="0" applyNumberFormat="1" applyFont="1" applyAlignment="1">
      <alignment horizontal="center"/>
    </xf>
    <xf numFmtId="0" fontId="46" fillId="0" borderId="0" xfId="0" applyFont="1" applyAlignment="1">
      <alignment horizontal="centerContinuous"/>
    </xf>
    <xf numFmtId="0" fontId="47" fillId="0" borderId="0" xfId="0" applyFont="1" applyAlignment="1">
      <alignment horizontal="centerContinuous"/>
    </xf>
    <xf numFmtId="0" fontId="46" fillId="0" borderId="0" xfId="0" applyFont="1" applyAlignment="1"/>
    <xf numFmtId="0" fontId="47" fillId="0" borderId="0" xfId="0" applyFont="1" applyAlignment="1"/>
    <xf numFmtId="0" fontId="46" fillId="0" borderId="2" xfId="0" applyFont="1" applyBorder="1" applyAlignment="1"/>
    <xf numFmtId="0" fontId="47" fillId="0" borderId="2" xfId="0" applyFont="1" applyBorder="1" applyAlignment="1"/>
    <xf numFmtId="0" fontId="48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76" fontId="46" fillId="0" borderId="10" xfId="0" applyNumberFormat="1" applyFont="1" applyBorder="1" applyAlignment="1"/>
    <xf numFmtId="10" fontId="33" fillId="0" borderId="10" xfId="3" applyNumberFormat="1" applyFont="1" applyBorder="1" applyAlignment="1"/>
    <xf numFmtId="176" fontId="46" fillId="2" borderId="10" xfId="0" applyNumberFormat="1" applyFont="1" applyFill="1" applyBorder="1" applyAlignment="1"/>
    <xf numFmtId="10" fontId="33" fillId="2" borderId="10" xfId="3" applyNumberFormat="1" applyFont="1" applyFill="1" applyBorder="1" applyAlignment="1"/>
    <xf numFmtId="176" fontId="46" fillId="2" borderId="0" xfId="0" applyNumberFormat="1" applyFont="1" applyFill="1" applyBorder="1" applyAlignment="1"/>
    <xf numFmtId="10" fontId="47" fillId="2" borderId="0" xfId="3" applyNumberFormat="1" applyFont="1" applyFill="1" applyBorder="1" applyAlignment="1"/>
    <xf numFmtId="176" fontId="46" fillId="0" borderId="2" xfId="0" applyNumberFormat="1" applyFont="1" applyBorder="1" applyAlignment="1"/>
    <xf numFmtId="10" fontId="47" fillId="0" borderId="2" xfId="3" applyNumberFormat="1" applyFont="1" applyBorder="1" applyAlignment="1"/>
    <xf numFmtId="176" fontId="48" fillId="0" borderId="2" xfId="0" applyNumberFormat="1" applyFont="1" applyBorder="1" applyAlignment="1"/>
    <xf numFmtId="10" fontId="49" fillId="0" borderId="10" xfId="3" applyNumberFormat="1" applyFont="1" applyBorder="1" applyAlignment="1"/>
    <xf numFmtId="176" fontId="50" fillId="0" borderId="0" xfId="0" applyNumberFormat="1" applyFont="1" applyAlignment="1">
      <alignment horizontal="centerContinuous"/>
    </xf>
    <xf numFmtId="0" fontId="50" fillId="0" borderId="0" xfId="0" applyFont="1" applyAlignment="1"/>
    <xf numFmtId="176" fontId="50" fillId="0" borderId="0" xfId="0" applyNumberFormat="1" applyFont="1" applyAlignment="1"/>
    <xf numFmtId="0" fontId="50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50" fillId="0" borderId="10" xfId="0" quotePrefix="1" applyFont="1" applyBorder="1" applyAlignment="1">
      <alignment horizontal="center"/>
    </xf>
    <xf numFmtId="0" fontId="50" fillId="0" borderId="1" xfId="0" quotePrefix="1" applyFont="1" applyBorder="1" applyAlignment="1">
      <alignment horizontal="center"/>
    </xf>
    <xf numFmtId="176" fontId="50" fillId="0" borderId="3" xfId="0" applyNumberFormat="1" applyFont="1" applyBorder="1" applyAlignment="1">
      <alignment horizontal="center"/>
    </xf>
    <xf numFmtId="176" fontId="50" fillId="0" borderId="10" xfId="0" applyNumberFormat="1" applyFont="1" applyBorder="1" applyAlignment="1">
      <alignment horizontal="center"/>
    </xf>
    <xf numFmtId="176" fontId="50" fillId="0" borderId="10" xfId="0" quotePrefix="1" applyNumberFormat="1" applyFont="1" applyBorder="1" applyAlignment="1">
      <alignment horizontal="center"/>
    </xf>
    <xf numFmtId="0" fontId="50" fillId="3" borderId="5" xfId="0" quotePrefix="1" applyFont="1" applyFill="1" applyBorder="1" applyAlignment="1">
      <alignment horizontal="left"/>
    </xf>
    <xf numFmtId="0" fontId="50" fillId="3" borderId="0" xfId="0" quotePrefix="1" applyFont="1" applyFill="1" applyBorder="1" applyAlignment="1">
      <alignment horizontal="left"/>
    </xf>
    <xf numFmtId="176" fontId="8" fillId="3" borderId="0" xfId="0" applyNumberFormat="1" applyFont="1" applyFill="1" applyBorder="1" applyAlignment="1">
      <alignment horizontal="center"/>
    </xf>
    <xf numFmtId="176" fontId="8" fillId="3" borderId="11" xfId="0" applyNumberFormat="1" applyFont="1" applyFill="1" applyBorder="1" applyAlignment="1">
      <alignment horizontal="center"/>
    </xf>
    <xf numFmtId="0" fontId="50" fillId="0" borderId="5" xfId="0" applyFont="1" applyBorder="1" applyAlignment="1"/>
    <xf numFmtId="0" fontId="50" fillId="0" borderId="0" xfId="0" applyFont="1" applyBorder="1" applyAlignment="1"/>
    <xf numFmtId="176" fontId="8" fillId="0" borderId="0" xfId="0" applyNumberFormat="1" applyFont="1" applyBorder="1" applyAlignment="1"/>
    <xf numFmtId="178" fontId="8" fillId="0" borderId="11" xfId="2" applyNumberFormat="1" applyFont="1" applyBorder="1" applyAlignment="1"/>
    <xf numFmtId="176" fontId="8" fillId="0" borderId="0" xfId="0" applyNumberFormat="1" applyFont="1" applyBorder="1" applyAlignment="1">
      <alignment horizontal="left"/>
    </xf>
    <xf numFmtId="0" fontId="50" fillId="3" borderId="5" xfId="0" applyFont="1" applyFill="1" applyBorder="1" applyAlignment="1">
      <alignment horizontal="left"/>
    </xf>
    <xf numFmtId="0" fontId="50" fillId="3" borderId="0" xfId="0" applyFont="1" applyFill="1" applyBorder="1" applyAlignment="1">
      <alignment horizontal="left"/>
    </xf>
    <xf numFmtId="176" fontId="8" fillId="3" borderId="0" xfId="0" applyNumberFormat="1" applyFont="1" applyFill="1" applyBorder="1" applyAlignment="1"/>
    <xf numFmtId="178" fontId="8" fillId="3" borderId="11" xfId="2" applyNumberFormat="1" applyFont="1" applyFill="1" applyBorder="1" applyAlignment="1"/>
    <xf numFmtId="176" fontId="8" fillId="0" borderId="0" xfId="0" applyNumberFormat="1" applyFont="1" applyBorder="1" applyAlignment="1">
      <alignment horizontal="right"/>
    </xf>
    <xf numFmtId="0" fontId="50" fillId="4" borderId="5" xfId="0" applyFont="1" applyFill="1" applyBorder="1" applyAlignment="1">
      <alignment horizontal="left"/>
    </xf>
    <xf numFmtId="0" fontId="50" fillId="4" borderId="0" xfId="0" applyFont="1" applyFill="1" applyBorder="1" applyAlignment="1">
      <alignment horizontal="left"/>
    </xf>
    <xf numFmtId="176" fontId="8" fillId="4" borderId="0" xfId="0" applyNumberFormat="1" applyFont="1" applyFill="1" applyBorder="1" applyAlignment="1"/>
    <xf numFmtId="178" fontId="8" fillId="4" borderId="11" xfId="2" applyNumberFormat="1" applyFont="1" applyFill="1" applyBorder="1" applyAlignment="1"/>
    <xf numFmtId="0" fontId="50" fillId="0" borderId="5" xfId="0" quotePrefix="1" applyFont="1" applyBorder="1" applyAlignment="1">
      <alignment horizontal="left"/>
    </xf>
    <xf numFmtId="0" fontId="50" fillId="0" borderId="0" xfId="0" quotePrefix="1" applyFont="1" applyBorder="1" applyAlignment="1">
      <alignment horizontal="left"/>
    </xf>
    <xf numFmtId="0" fontId="50" fillId="0" borderId="5" xfId="0" applyFont="1" applyBorder="1" applyAlignment="1">
      <alignment horizontal="left"/>
    </xf>
    <xf numFmtId="0" fontId="50" fillId="0" borderId="0" xfId="0" applyFont="1" applyBorder="1" applyAlignment="1">
      <alignment horizontal="left"/>
    </xf>
    <xf numFmtId="0" fontId="50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51" fillId="0" borderId="0" xfId="0" applyFont="1" applyAlignment="1">
      <alignment horizontal="centerContinuous"/>
    </xf>
    <xf numFmtId="176" fontId="51" fillId="0" borderId="0" xfId="0" applyNumberFormat="1" applyFont="1" applyAlignment="1">
      <alignment horizontal="centerContinuous"/>
    </xf>
    <xf numFmtId="176" fontId="52" fillId="0" borderId="0" xfId="0" applyNumberFormat="1" applyFont="1" applyAlignment="1">
      <alignment horizontal="centerContinuous"/>
    </xf>
    <xf numFmtId="176" fontId="53" fillId="0" borderId="0" xfId="0" applyNumberFormat="1" applyFont="1" applyAlignment="1">
      <alignment horizontal="centerContinuous"/>
    </xf>
    <xf numFmtId="176" fontId="54" fillId="0" borderId="0" xfId="0" applyNumberFormat="1" applyFont="1" applyAlignment="1"/>
    <xf numFmtId="176" fontId="55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50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0" fontId="7" fillId="2" borderId="5" xfId="3" applyNumberFormat="1" applyFont="1" applyFill="1" applyBorder="1" applyAlignment="1"/>
    <xf numFmtId="10" fontId="23" fillId="2" borderId="5" xfId="3" applyNumberFormat="1" applyFont="1" applyFill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14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8" fontId="13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13" fillId="3" borderId="5" xfId="0" applyNumberFormat="1" applyFont="1" applyFill="1" applyBorder="1" applyAlignment="1"/>
    <xf numFmtId="178" fontId="14" fillId="3" borderId="5" xfId="2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0" borderId="5" xfId="0" applyNumberFormat="1" applyFont="1" applyBorder="1" applyAlignment="1"/>
    <xf numFmtId="176" fontId="23" fillId="4" borderId="5" xfId="0" applyNumberFormat="1" applyFont="1" applyFill="1" applyBorder="1" applyAlignment="1"/>
    <xf numFmtId="176" fontId="14" fillId="4" borderId="5" xfId="0" applyNumberFormat="1" applyFont="1" applyFill="1" applyBorder="1" applyAlignment="1"/>
    <xf numFmtId="178" fontId="14" fillId="4" borderId="5" xfId="2" applyNumberFormat="1" applyFont="1" applyFill="1" applyBorder="1" applyAlignment="1"/>
    <xf numFmtId="176" fontId="23" fillId="0" borderId="5" xfId="0" applyNumberFormat="1" applyFont="1" applyBorder="1" applyAlignment="1">
      <alignment horizontal="left"/>
    </xf>
    <xf numFmtId="178" fontId="23" fillId="0" borderId="5" xfId="2" applyNumberFormat="1" applyFont="1" applyBorder="1" applyAlignment="1"/>
    <xf numFmtId="178" fontId="23" fillId="4" borderId="5" xfId="2" applyNumberFormat="1" applyFont="1" applyFill="1" applyBorder="1" applyAlignment="1"/>
    <xf numFmtId="0" fontId="50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41" fontId="56" fillId="0" borderId="14" xfId="2" applyNumberFormat="1" applyFont="1" applyBorder="1" applyAlignment="1"/>
    <xf numFmtId="41" fontId="57" fillId="0" borderId="9" xfId="2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176" fontId="14" fillId="0" borderId="5" xfId="0" applyNumberFormat="1" applyFont="1" applyBorder="1" applyAlignment="1"/>
    <xf numFmtId="0" fontId="58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10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7" fillId="0" borderId="10" xfId="0" applyFont="1" applyBorder="1" applyAlignment="1">
      <alignment horizontal="right"/>
    </xf>
    <xf numFmtId="0" fontId="15" fillId="0" borderId="10" xfId="0" applyFont="1" applyBorder="1" applyAlignment="1">
      <alignment horizontal="right"/>
    </xf>
    <xf numFmtId="0" fontId="8" fillId="0" borderId="10" xfId="0" applyFont="1" applyBorder="1" applyAlignment="1"/>
    <xf numFmtId="0" fontId="8" fillId="0" borderId="10" xfId="0" applyFont="1" applyFill="1" applyBorder="1" applyAlignment="1">
      <alignment horizontal="right"/>
    </xf>
    <xf numFmtId="176" fontId="8" fillId="0" borderId="10" xfId="0" applyNumberFormat="1" applyFont="1" applyFill="1" applyBorder="1" applyAlignment="1"/>
    <xf numFmtId="176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176" fontId="8" fillId="0" borderId="1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176" fontId="8" fillId="2" borderId="10" xfId="0" applyNumberFormat="1" applyFont="1" applyFill="1" applyBorder="1" applyAlignment="1"/>
    <xf numFmtId="179" fontId="8" fillId="0" borderId="10" xfId="1" applyNumberFormat="1" applyFont="1" applyBorder="1" applyAlignment="1"/>
    <xf numFmtId="0" fontId="17" fillId="0" borderId="10" xfId="4" applyFont="1" applyBorder="1" applyAlignment="1" applyProtection="1">
      <alignment horizontal="right"/>
    </xf>
    <xf numFmtId="176" fontId="60" fillId="0" borderId="10" xfId="0" applyNumberFormat="1" applyFont="1" applyBorder="1" applyAlignment="1"/>
    <xf numFmtId="0" fontId="8" fillId="0" borderId="10" xfId="0" quotePrefix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2" borderId="8" xfId="0" quotePrefix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5">
    <cellStyle name="一般" xfId="0" builtinId="0"/>
    <cellStyle name="千分位" xfId="1" builtinId="3"/>
    <cellStyle name="百分比" xfId="3" builtinId="5"/>
    <cellStyle name="貨幣" xfId="2" builtinId="4"/>
    <cellStyle name="超連結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28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4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26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2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4" Type="http://schemas.openxmlformats.org/officeDocument/2006/relationships/externalLink" Target="externalLinks/externalLink3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29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S107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6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EB\EB106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EB106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8&#24180;&#32113;&#35336;\2018&#24180;BS\BS1070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BP107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&#32113;&#35336;/2017&#24180;BP/Bp106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32113;&#35336;\2017&#24180;BS\BS10606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lly/Desktop/2018&#32113;&#35336;/EB107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6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>
        <row r="11">
          <cell r="B11">
            <v>222278</v>
          </cell>
          <cell r="C11">
            <v>131445146</v>
          </cell>
          <cell r="D11">
            <v>194091</v>
          </cell>
          <cell r="E11">
            <v>114628287</v>
          </cell>
          <cell r="F11">
            <v>181590</v>
          </cell>
          <cell r="G11">
            <v>112360283</v>
          </cell>
          <cell r="H11">
            <v>142038</v>
          </cell>
          <cell r="I11">
            <v>76900201</v>
          </cell>
          <cell r="J11">
            <v>163691</v>
          </cell>
          <cell r="K11">
            <v>110229381</v>
          </cell>
          <cell r="L11">
            <v>163415</v>
          </cell>
          <cell r="M11">
            <v>114858905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1067103</v>
          </cell>
          <cell r="AA11">
            <v>660422203</v>
          </cell>
        </row>
        <row r="13">
          <cell r="B13">
            <v>28205</v>
          </cell>
          <cell r="C13">
            <v>17162093</v>
          </cell>
          <cell r="D13">
            <v>17975</v>
          </cell>
          <cell r="E13">
            <v>11766914</v>
          </cell>
          <cell r="F13">
            <v>20359</v>
          </cell>
          <cell r="G13">
            <v>14455487</v>
          </cell>
          <cell r="H13">
            <v>16471</v>
          </cell>
          <cell r="I13">
            <v>9089465</v>
          </cell>
          <cell r="J13">
            <v>21141</v>
          </cell>
          <cell r="K13">
            <v>12068661</v>
          </cell>
          <cell r="L13">
            <v>13830</v>
          </cell>
          <cell r="M13">
            <v>11940285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117981</v>
          </cell>
          <cell r="AA13">
            <v>76482905</v>
          </cell>
        </row>
        <row r="14">
          <cell r="L14">
            <v>3743</v>
          </cell>
          <cell r="M14">
            <v>3320260</v>
          </cell>
          <cell r="Z14">
            <v>64182</v>
          </cell>
          <cell r="AA14">
            <v>32615583</v>
          </cell>
        </row>
        <row r="17">
          <cell r="L17">
            <v>146</v>
          </cell>
          <cell r="M17">
            <v>87546</v>
          </cell>
          <cell r="Z17">
            <v>1497</v>
          </cell>
          <cell r="AA17">
            <v>1438080</v>
          </cell>
        </row>
        <row r="18">
          <cell r="L18">
            <v>1737</v>
          </cell>
          <cell r="M18">
            <v>2612096</v>
          </cell>
          <cell r="Z18">
            <v>13289</v>
          </cell>
          <cell r="AA18">
            <v>14681621</v>
          </cell>
        </row>
        <row r="19">
          <cell r="L19">
            <v>50</v>
          </cell>
          <cell r="M19">
            <v>29358</v>
          </cell>
          <cell r="Z19">
            <v>2798</v>
          </cell>
          <cell r="AA19">
            <v>1507064</v>
          </cell>
        </row>
        <row r="20">
          <cell r="L20">
            <v>19</v>
          </cell>
          <cell r="M20">
            <v>25058</v>
          </cell>
          <cell r="Z20">
            <v>1076</v>
          </cell>
          <cell r="AA20">
            <v>985263</v>
          </cell>
        </row>
        <row r="31">
          <cell r="L31">
            <v>4999</v>
          </cell>
          <cell r="M31">
            <v>3824733</v>
          </cell>
          <cell r="Z31">
            <v>19793</v>
          </cell>
          <cell r="AA31">
            <v>16528139</v>
          </cell>
        </row>
        <row r="38">
          <cell r="B38">
            <v>123423</v>
          </cell>
          <cell r="C38">
            <v>57157551</v>
          </cell>
          <cell r="D38">
            <v>122022</v>
          </cell>
          <cell r="E38">
            <v>55113830</v>
          </cell>
          <cell r="F38">
            <v>104731</v>
          </cell>
          <cell r="G38">
            <v>49112674</v>
          </cell>
          <cell r="H38">
            <v>80736</v>
          </cell>
          <cell r="I38">
            <v>32998433</v>
          </cell>
          <cell r="J38">
            <v>82074</v>
          </cell>
          <cell r="K38">
            <v>41362055</v>
          </cell>
          <cell r="L38">
            <v>84757</v>
          </cell>
          <cell r="M38">
            <v>45892502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597743</v>
          </cell>
          <cell r="AA38">
            <v>281637045</v>
          </cell>
        </row>
        <row r="41">
          <cell r="L41">
            <v>20425</v>
          </cell>
          <cell r="M41">
            <v>17599595</v>
          </cell>
          <cell r="Z41">
            <v>120634</v>
          </cell>
          <cell r="AA41">
            <v>98838233</v>
          </cell>
        </row>
        <row r="42">
          <cell r="L42">
            <v>6604</v>
          </cell>
          <cell r="M42">
            <v>3144371</v>
          </cell>
          <cell r="Z42">
            <v>57710</v>
          </cell>
          <cell r="AA42">
            <v>23714857</v>
          </cell>
        </row>
        <row r="43">
          <cell r="L43">
            <v>4345</v>
          </cell>
          <cell r="M43">
            <v>2480709</v>
          </cell>
          <cell r="Z43">
            <v>23884</v>
          </cell>
          <cell r="AA43">
            <v>13523662</v>
          </cell>
        </row>
        <row r="44">
          <cell r="L44">
            <v>20115</v>
          </cell>
          <cell r="M44">
            <v>9420549</v>
          </cell>
          <cell r="Z44">
            <v>103957</v>
          </cell>
          <cell r="AA44">
            <v>51058328</v>
          </cell>
        </row>
        <row r="45">
          <cell r="L45">
            <v>566</v>
          </cell>
          <cell r="M45">
            <v>167946</v>
          </cell>
          <cell r="Z45">
            <v>4108</v>
          </cell>
          <cell r="AA45">
            <v>3315966</v>
          </cell>
        </row>
        <row r="46">
          <cell r="L46">
            <v>4647</v>
          </cell>
          <cell r="M46">
            <v>2438850</v>
          </cell>
          <cell r="Z46">
            <v>19369</v>
          </cell>
          <cell r="AA46">
            <v>8528775</v>
          </cell>
        </row>
        <row r="47">
          <cell r="L47">
            <v>4440</v>
          </cell>
          <cell r="M47">
            <v>4118860</v>
          </cell>
          <cell r="Z47">
            <v>28891</v>
          </cell>
          <cell r="AA47">
            <v>23924452</v>
          </cell>
        </row>
        <row r="48">
          <cell r="L48">
            <v>1219</v>
          </cell>
          <cell r="M48">
            <v>242642</v>
          </cell>
          <cell r="Z48">
            <v>26309</v>
          </cell>
          <cell r="AA48">
            <v>4332272</v>
          </cell>
        </row>
        <row r="49">
          <cell r="L49">
            <v>3</v>
          </cell>
          <cell r="M49">
            <v>4213</v>
          </cell>
          <cell r="Z49">
            <v>3978</v>
          </cell>
          <cell r="AA49">
            <v>122220</v>
          </cell>
        </row>
        <row r="50">
          <cell r="L50">
            <v>2976</v>
          </cell>
          <cell r="M50">
            <v>100622</v>
          </cell>
          <cell r="Z50">
            <v>5394</v>
          </cell>
          <cell r="AA50">
            <v>274209</v>
          </cell>
        </row>
        <row r="51">
          <cell r="L51">
            <v>0</v>
          </cell>
          <cell r="M51">
            <v>0</v>
          </cell>
          <cell r="Z51">
            <v>422</v>
          </cell>
          <cell r="AA51">
            <v>104983</v>
          </cell>
        </row>
        <row r="52">
          <cell r="L52">
            <v>320</v>
          </cell>
          <cell r="M52">
            <v>536162</v>
          </cell>
          <cell r="Z52">
            <v>904</v>
          </cell>
          <cell r="AA52">
            <v>1970675</v>
          </cell>
        </row>
        <row r="53">
          <cell r="L53">
            <v>1</v>
          </cell>
          <cell r="M53">
            <v>3297</v>
          </cell>
          <cell r="Z53">
            <v>46</v>
          </cell>
          <cell r="AA53">
            <v>12733</v>
          </cell>
        </row>
        <row r="54">
          <cell r="L54">
            <v>7462</v>
          </cell>
          <cell r="M54">
            <v>1310431</v>
          </cell>
          <cell r="Z54">
            <v>80786</v>
          </cell>
          <cell r="AA54">
            <v>12741969</v>
          </cell>
        </row>
        <row r="55">
          <cell r="L55">
            <v>0</v>
          </cell>
          <cell r="M55">
            <v>0</v>
          </cell>
          <cell r="Z55">
            <v>4951</v>
          </cell>
          <cell r="AA55">
            <v>1115740</v>
          </cell>
        </row>
        <row r="56">
          <cell r="L56">
            <v>2551</v>
          </cell>
          <cell r="M56">
            <v>394113</v>
          </cell>
          <cell r="Z56">
            <v>22280</v>
          </cell>
          <cell r="AA56">
            <v>3250012</v>
          </cell>
        </row>
        <row r="57">
          <cell r="L57">
            <v>251</v>
          </cell>
          <cell r="M57">
            <v>133432</v>
          </cell>
          <cell r="Z57">
            <v>20555</v>
          </cell>
          <cell r="AA57">
            <v>4485802</v>
          </cell>
        </row>
        <row r="58">
          <cell r="L58">
            <v>0</v>
          </cell>
          <cell r="M58">
            <v>0</v>
          </cell>
          <cell r="Z58">
            <v>278</v>
          </cell>
          <cell r="AA58">
            <v>47554</v>
          </cell>
        </row>
        <row r="59">
          <cell r="L59">
            <v>0</v>
          </cell>
          <cell r="M59">
            <v>0</v>
          </cell>
          <cell r="Z59">
            <v>0</v>
          </cell>
          <cell r="AA59">
            <v>0</v>
          </cell>
        </row>
        <row r="60">
          <cell r="L60">
            <v>398</v>
          </cell>
          <cell r="M60">
            <v>126867</v>
          </cell>
          <cell r="Z60">
            <v>5215</v>
          </cell>
          <cell r="AA60">
            <v>1047945</v>
          </cell>
        </row>
        <row r="61">
          <cell r="L61">
            <v>0</v>
          </cell>
          <cell r="M61">
            <v>0</v>
          </cell>
          <cell r="Z61">
            <v>878</v>
          </cell>
          <cell r="AA61">
            <v>120420</v>
          </cell>
        </row>
        <row r="62">
          <cell r="L62">
            <v>0</v>
          </cell>
          <cell r="M62">
            <v>0</v>
          </cell>
          <cell r="Z62">
            <v>5987</v>
          </cell>
          <cell r="AA62">
            <v>1644410</v>
          </cell>
        </row>
        <row r="63">
          <cell r="L63">
            <v>1062</v>
          </cell>
          <cell r="M63">
            <v>372856</v>
          </cell>
          <cell r="Z63">
            <v>7411</v>
          </cell>
          <cell r="AA63">
            <v>2284149</v>
          </cell>
        </row>
        <row r="64">
          <cell r="L64">
            <v>0</v>
          </cell>
          <cell r="M64">
            <v>0</v>
          </cell>
          <cell r="Z64">
            <v>1504</v>
          </cell>
          <cell r="AA64">
            <v>337187</v>
          </cell>
        </row>
        <row r="65">
          <cell r="L65">
            <v>0</v>
          </cell>
          <cell r="M65">
            <v>0</v>
          </cell>
          <cell r="Z65">
            <v>433</v>
          </cell>
          <cell r="AA65">
            <v>55662</v>
          </cell>
        </row>
        <row r="66">
          <cell r="L66">
            <v>47</v>
          </cell>
          <cell r="M66">
            <v>6747</v>
          </cell>
          <cell r="Z66">
            <v>634</v>
          </cell>
          <cell r="AA66">
            <v>96579</v>
          </cell>
        </row>
        <row r="67">
          <cell r="L67">
            <v>0</v>
          </cell>
          <cell r="M67">
            <v>0</v>
          </cell>
          <cell r="Z67">
            <v>76</v>
          </cell>
          <cell r="AA67">
            <v>9669</v>
          </cell>
        </row>
        <row r="68">
          <cell r="L68">
            <v>0</v>
          </cell>
          <cell r="M68">
            <v>0</v>
          </cell>
          <cell r="Z68">
            <v>966</v>
          </cell>
          <cell r="AA68">
            <v>143924</v>
          </cell>
        </row>
        <row r="71">
          <cell r="L71">
            <v>819</v>
          </cell>
          <cell r="M71">
            <v>1539616</v>
          </cell>
          <cell r="Z71">
            <v>5454</v>
          </cell>
          <cell r="AA71">
            <v>7832213</v>
          </cell>
        </row>
        <row r="72">
          <cell r="L72">
            <v>6087</v>
          </cell>
          <cell r="M72">
            <v>1683318</v>
          </cell>
          <cell r="Z72">
            <v>40449</v>
          </cell>
          <cell r="AA72">
            <v>14628011</v>
          </cell>
        </row>
        <row r="73">
          <cell r="L73">
            <v>2</v>
          </cell>
          <cell r="M73">
            <v>3969</v>
          </cell>
          <cell r="Z73">
            <v>121</v>
          </cell>
          <cell r="AA73">
            <v>107131</v>
          </cell>
        </row>
        <row r="74">
          <cell r="L74">
            <v>0</v>
          </cell>
          <cell r="M74">
            <v>0</v>
          </cell>
          <cell r="Z74">
            <v>0</v>
          </cell>
          <cell r="AA74">
            <v>0</v>
          </cell>
        </row>
        <row r="78">
          <cell r="L78">
            <v>417</v>
          </cell>
          <cell r="M78">
            <v>63337</v>
          </cell>
          <cell r="Z78">
            <v>3201</v>
          </cell>
          <cell r="AA78">
            <v>1707651</v>
          </cell>
        </row>
        <row r="82">
          <cell r="L82">
            <v>0</v>
          </cell>
          <cell r="M82">
            <v>0</v>
          </cell>
          <cell r="Z82">
            <v>878</v>
          </cell>
          <cell r="AA82">
            <v>246254</v>
          </cell>
        </row>
        <row r="87">
          <cell r="B87">
            <v>6153</v>
          </cell>
          <cell r="C87">
            <v>5589878</v>
          </cell>
          <cell r="D87">
            <v>7042</v>
          </cell>
          <cell r="E87">
            <v>5697794</v>
          </cell>
          <cell r="F87">
            <v>5395</v>
          </cell>
          <cell r="G87">
            <v>5877087</v>
          </cell>
          <cell r="H87">
            <v>2671</v>
          </cell>
          <cell r="I87">
            <v>3067443</v>
          </cell>
          <cell r="J87">
            <v>6628</v>
          </cell>
          <cell r="K87">
            <v>7099070</v>
          </cell>
          <cell r="L87">
            <v>6114</v>
          </cell>
          <cell r="M87">
            <v>6583262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34003</v>
          </cell>
          <cell r="AA87">
            <v>33914534</v>
          </cell>
        </row>
        <row r="88">
          <cell r="L88">
            <v>4289</v>
          </cell>
          <cell r="M88">
            <v>4663784</v>
          </cell>
          <cell r="Z88">
            <v>25849</v>
          </cell>
          <cell r="AA88">
            <v>25903598</v>
          </cell>
        </row>
        <row r="90">
          <cell r="L90">
            <v>1804</v>
          </cell>
          <cell r="M90">
            <v>1880655</v>
          </cell>
          <cell r="Z90">
            <v>8031</v>
          </cell>
          <cell r="AA90">
            <v>7805286</v>
          </cell>
        </row>
        <row r="99">
          <cell r="B99">
            <v>59886</v>
          </cell>
          <cell r="C99">
            <v>47895426</v>
          </cell>
          <cell r="D99">
            <v>42784</v>
          </cell>
          <cell r="E99">
            <v>39053074</v>
          </cell>
          <cell r="F99">
            <v>47338</v>
          </cell>
          <cell r="G99">
            <v>40218074</v>
          </cell>
          <cell r="H99">
            <v>39192</v>
          </cell>
          <cell r="I99">
            <v>29973630</v>
          </cell>
          <cell r="J99">
            <v>48209</v>
          </cell>
          <cell r="K99">
            <v>44877378</v>
          </cell>
          <cell r="L99">
            <v>48817</v>
          </cell>
          <cell r="M99">
            <v>41235782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286226</v>
          </cell>
          <cell r="AA99">
            <v>243253364</v>
          </cell>
        </row>
        <row r="100">
          <cell r="L100">
            <v>43862</v>
          </cell>
          <cell r="M100">
            <v>36505174</v>
          </cell>
          <cell r="Z100">
            <v>250785</v>
          </cell>
          <cell r="AA100">
            <v>212975552</v>
          </cell>
        </row>
        <row r="101">
          <cell r="L101">
            <v>3612</v>
          </cell>
          <cell r="M101">
            <v>3764805</v>
          </cell>
          <cell r="Z101">
            <v>28716</v>
          </cell>
          <cell r="AA101">
            <v>26498548</v>
          </cell>
        </row>
        <row r="102">
          <cell r="L102">
            <v>1343</v>
          </cell>
          <cell r="M102">
            <v>965803</v>
          </cell>
          <cell r="Z102">
            <v>6725</v>
          </cell>
          <cell r="AA102">
            <v>3779264</v>
          </cell>
        </row>
        <row r="104">
          <cell r="B104">
            <v>3026</v>
          </cell>
          <cell r="C104">
            <v>2490607</v>
          </cell>
          <cell r="D104">
            <v>2881</v>
          </cell>
          <cell r="E104">
            <v>1981101</v>
          </cell>
          <cell r="F104">
            <v>2005</v>
          </cell>
          <cell r="G104">
            <v>1651016</v>
          </cell>
          <cell r="H104">
            <v>2100</v>
          </cell>
          <cell r="I104">
            <v>1176531</v>
          </cell>
          <cell r="J104">
            <v>3915</v>
          </cell>
          <cell r="K104">
            <v>3143811</v>
          </cell>
          <cell r="L104">
            <v>7105</v>
          </cell>
          <cell r="M104">
            <v>6349002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21032</v>
          </cell>
          <cell r="AA104">
            <v>16792068</v>
          </cell>
        </row>
        <row r="107">
          <cell r="L107">
            <v>1203</v>
          </cell>
          <cell r="M107">
            <v>1347835</v>
          </cell>
          <cell r="Z107">
            <v>2681</v>
          </cell>
          <cell r="AA107">
            <v>2685108</v>
          </cell>
        </row>
        <row r="108">
          <cell r="L108">
            <v>2448</v>
          </cell>
          <cell r="M108">
            <v>2010184</v>
          </cell>
          <cell r="Z108">
            <v>6767</v>
          </cell>
          <cell r="AA108">
            <v>4747591</v>
          </cell>
        </row>
        <row r="109">
          <cell r="L109">
            <v>1396</v>
          </cell>
          <cell r="M109">
            <v>1317011</v>
          </cell>
          <cell r="Z109">
            <v>3696</v>
          </cell>
          <cell r="AA109">
            <v>3192083</v>
          </cell>
        </row>
        <row r="114">
          <cell r="L114">
            <v>1112</v>
          </cell>
          <cell r="M114">
            <v>725959</v>
          </cell>
          <cell r="Z114">
            <v>3454</v>
          </cell>
          <cell r="AA114">
            <v>2730997</v>
          </cell>
        </row>
        <row r="138">
          <cell r="B138">
            <v>1219</v>
          </cell>
          <cell r="C138">
            <v>998221</v>
          </cell>
          <cell r="D138">
            <v>1190</v>
          </cell>
          <cell r="E138">
            <v>731874</v>
          </cell>
          <cell r="F138">
            <v>1571</v>
          </cell>
          <cell r="G138">
            <v>721428</v>
          </cell>
          <cell r="H138">
            <v>351</v>
          </cell>
          <cell r="I138">
            <v>260504</v>
          </cell>
          <cell r="J138">
            <v>1009</v>
          </cell>
          <cell r="K138">
            <v>467717</v>
          </cell>
          <cell r="L138">
            <v>1747</v>
          </cell>
          <cell r="M138">
            <v>1116844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7087</v>
          </cell>
          <cell r="AA138">
            <v>4296588</v>
          </cell>
        </row>
        <row r="139">
          <cell r="L139">
            <v>434</v>
          </cell>
          <cell r="M139">
            <v>206112</v>
          </cell>
          <cell r="Z139">
            <v>899</v>
          </cell>
          <cell r="AA139">
            <v>598540</v>
          </cell>
        </row>
        <row r="141">
          <cell r="L141">
            <v>1306</v>
          </cell>
          <cell r="M141">
            <v>900755</v>
          </cell>
          <cell r="Z141">
            <v>3815</v>
          </cell>
          <cell r="AA141">
            <v>2740785</v>
          </cell>
        </row>
        <row r="153">
          <cell r="B153">
            <v>364</v>
          </cell>
          <cell r="C153">
            <v>150979</v>
          </cell>
          <cell r="D153">
            <v>197</v>
          </cell>
          <cell r="E153">
            <v>283700</v>
          </cell>
          <cell r="F153">
            <v>190</v>
          </cell>
          <cell r="G153">
            <v>322278</v>
          </cell>
          <cell r="H153">
            <v>517</v>
          </cell>
          <cell r="I153">
            <v>334195</v>
          </cell>
          <cell r="J153">
            <v>715</v>
          </cell>
          <cell r="K153">
            <v>1210689</v>
          </cell>
          <cell r="L153">
            <v>1012</v>
          </cell>
          <cell r="M153">
            <v>1710456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2995</v>
          </cell>
          <cell r="AA153">
            <v>4012297</v>
          </cell>
        </row>
        <row r="154">
          <cell r="L154">
            <v>1012</v>
          </cell>
          <cell r="M154">
            <v>1710456</v>
          </cell>
          <cell r="Z154">
            <v>2346</v>
          </cell>
          <cell r="AA154">
            <v>3865191</v>
          </cell>
        </row>
        <row r="191">
          <cell r="B191">
            <v>2</v>
          </cell>
          <cell r="C191">
            <v>391</v>
          </cell>
          <cell r="D191">
            <v>0</v>
          </cell>
          <cell r="E191">
            <v>0</v>
          </cell>
          <cell r="F191">
            <v>1</v>
          </cell>
          <cell r="G191">
            <v>2239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33</v>
          </cell>
          <cell r="M191">
            <v>30772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36</v>
          </cell>
          <cell r="AA191">
            <v>33402</v>
          </cell>
        </row>
        <row r="208">
          <cell r="B208">
            <v>6041</v>
          </cell>
          <cell r="C208">
            <v>1213704</v>
          </cell>
          <cell r="D208">
            <v>5472</v>
          </cell>
          <cell r="E208">
            <v>1416733</v>
          </cell>
          <cell r="F208">
            <v>6124</v>
          </cell>
          <cell r="G208">
            <v>1463648</v>
          </cell>
          <cell r="H208">
            <v>9758</v>
          </cell>
          <cell r="I208">
            <v>2006302</v>
          </cell>
          <cell r="J208">
            <v>5919</v>
          </cell>
          <cell r="K208">
            <v>1724720</v>
          </cell>
          <cell r="L208">
            <v>9309</v>
          </cell>
          <cell r="M208">
            <v>1699308</v>
          </cell>
          <cell r="Z208">
            <v>42623</v>
          </cell>
          <cell r="AA208">
            <v>9524415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E8">
            <v>16</v>
          </cell>
          <cell r="G8">
            <v>35680</v>
          </cell>
        </row>
        <row r="9">
          <cell r="E9">
            <v>0</v>
          </cell>
          <cell r="G9">
            <v>0</v>
          </cell>
        </row>
        <row r="10">
          <cell r="E10">
            <v>0</v>
          </cell>
          <cell r="G10">
            <v>0</v>
          </cell>
        </row>
        <row r="13">
          <cell r="E13">
            <v>0</v>
          </cell>
          <cell r="G13">
            <v>0</v>
          </cell>
        </row>
        <row r="14">
          <cell r="E14">
            <v>64</v>
          </cell>
          <cell r="G14">
            <v>228803</v>
          </cell>
        </row>
        <row r="15">
          <cell r="E15">
            <v>38</v>
          </cell>
          <cell r="G15">
            <v>34218</v>
          </cell>
        </row>
        <row r="16">
          <cell r="E16">
            <v>211</v>
          </cell>
          <cell r="G16">
            <v>199188</v>
          </cell>
        </row>
        <row r="17">
          <cell r="E17">
            <v>8</v>
          </cell>
          <cell r="G17">
            <v>10342</v>
          </cell>
        </row>
        <row r="18">
          <cell r="E18">
            <v>15</v>
          </cell>
          <cell r="G18">
            <v>60028</v>
          </cell>
        </row>
        <row r="19">
          <cell r="E19">
            <v>0</v>
          </cell>
          <cell r="G19">
            <v>0</v>
          </cell>
        </row>
        <row r="20">
          <cell r="E20">
            <v>2</v>
          </cell>
          <cell r="G20">
            <v>7391</v>
          </cell>
        </row>
        <row r="21">
          <cell r="E21">
            <v>0</v>
          </cell>
          <cell r="G21">
            <v>0</v>
          </cell>
        </row>
        <row r="22">
          <cell r="E22">
            <v>0</v>
          </cell>
          <cell r="G22">
            <v>0</v>
          </cell>
        </row>
        <row r="23">
          <cell r="E23">
            <v>0</v>
          </cell>
          <cell r="G23">
            <v>0</v>
          </cell>
        </row>
        <row r="24">
          <cell r="E24">
            <v>0</v>
          </cell>
          <cell r="G24">
            <v>0</v>
          </cell>
        </row>
        <row r="25">
          <cell r="E25">
            <v>3</v>
          </cell>
          <cell r="G25">
            <v>4160</v>
          </cell>
        </row>
        <row r="26">
          <cell r="E26">
            <v>1</v>
          </cell>
          <cell r="G26">
            <v>346</v>
          </cell>
        </row>
        <row r="27">
          <cell r="E27">
            <v>0</v>
          </cell>
          <cell r="G27">
            <v>0</v>
          </cell>
        </row>
        <row r="28">
          <cell r="E28">
            <v>0</v>
          </cell>
          <cell r="G28">
            <v>0</v>
          </cell>
        </row>
        <row r="29">
          <cell r="E29">
            <v>2</v>
          </cell>
          <cell r="G29">
            <v>2884</v>
          </cell>
        </row>
        <row r="30">
          <cell r="E30">
            <v>0</v>
          </cell>
          <cell r="G30">
            <v>0</v>
          </cell>
        </row>
        <row r="31">
          <cell r="E31">
            <v>0</v>
          </cell>
          <cell r="G31">
            <v>0</v>
          </cell>
        </row>
        <row r="32">
          <cell r="E32">
            <v>0</v>
          </cell>
          <cell r="G32">
            <v>0</v>
          </cell>
        </row>
        <row r="33">
          <cell r="E33">
            <v>0</v>
          </cell>
          <cell r="G33">
            <v>0</v>
          </cell>
        </row>
        <row r="34">
          <cell r="E34">
            <v>0</v>
          </cell>
          <cell r="G34">
            <v>0</v>
          </cell>
        </row>
        <row r="35">
          <cell r="E35">
            <v>0</v>
          </cell>
          <cell r="G35">
            <v>0</v>
          </cell>
        </row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  <row r="38">
          <cell r="E38">
            <v>0</v>
          </cell>
          <cell r="G38">
            <v>0</v>
          </cell>
        </row>
        <row r="39">
          <cell r="E39">
            <v>0</v>
          </cell>
          <cell r="G39">
            <v>0</v>
          </cell>
        </row>
        <row r="40">
          <cell r="E40">
            <v>0</v>
          </cell>
        </row>
        <row r="43">
          <cell r="E43">
            <v>2</v>
          </cell>
          <cell r="G43">
            <v>263</v>
          </cell>
        </row>
        <row r="44">
          <cell r="E44">
            <v>0</v>
          </cell>
          <cell r="G44">
            <v>0</v>
          </cell>
        </row>
        <row r="45">
          <cell r="E45">
            <v>0</v>
          </cell>
          <cell r="G45">
            <v>0</v>
          </cell>
        </row>
        <row r="46">
          <cell r="E46">
            <v>0</v>
          </cell>
          <cell r="G46">
            <v>0</v>
          </cell>
        </row>
        <row r="49">
          <cell r="E49">
            <v>83</v>
          </cell>
          <cell r="G49">
            <v>11063</v>
          </cell>
        </row>
        <row r="50">
          <cell r="E50">
            <v>0</v>
          </cell>
          <cell r="G50">
            <v>0</v>
          </cell>
        </row>
        <row r="51">
          <cell r="E51">
            <v>0</v>
          </cell>
          <cell r="G51">
            <v>0</v>
          </cell>
        </row>
        <row r="52">
          <cell r="E52">
            <v>0</v>
          </cell>
          <cell r="G52">
            <v>0</v>
          </cell>
        </row>
        <row r="53">
          <cell r="E53">
            <v>0</v>
          </cell>
          <cell r="G53">
            <v>0</v>
          </cell>
        </row>
        <row r="54">
          <cell r="E54">
            <v>0</v>
          </cell>
          <cell r="G54">
            <v>0</v>
          </cell>
        </row>
        <row r="55">
          <cell r="E55">
            <v>0</v>
          </cell>
          <cell r="G55">
            <v>0</v>
          </cell>
        </row>
        <row r="56">
          <cell r="E56">
            <v>0</v>
          </cell>
          <cell r="G56">
            <v>0</v>
          </cell>
        </row>
        <row r="57">
          <cell r="E57">
            <v>0</v>
          </cell>
          <cell r="G57">
            <v>0</v>
          </cell>
        </row>
        <row r="58">
          <cell r="E58">
            <v>778</v>
          </cell>
          <cell r="G58">
            <v>23684</v>
          </cell>
        </row>
        <row r="59">
          <cell r="E59">
            <v>469</v>
          </cell>
          <cell r="G59">
            <v>63938</v>
          </cell>
        </row>
        <row r="60">
          <cell r="E60">
            <v>0</v>
          </cell>
          <cell r="G60">
            <v>0</v>
          </cell>
        </row>
        <row r="61">
          <cell r="E61">
            <v>184701</v>
          </cell>
          <cell r="G61">
            <v>12207049</v>
          </cell>
        </row>
        <row r="62">
          <cell r="E62">
            <v>0</v>
          </cell>
          <cell r="G62">
            <v>0</v>
          </cell>
        </row>
        <row r="63">
          <cell r="E63">
            <v>0</v>
          </cell>
          <cell r="G63">
            <v>0</v>
          </cell>
        </row>
        <row r="64">
          <cell r="E64">
            <v>0</v>
          </cell>
          <cell r="G64">
            <v>0</v>
          </cell>
        </row>
        <row r="66">
          <cell r="E66">
            <v>187062</v>
          </cell>
          <cell r="G66">
            <v>13403008</v>
          </cell>
        </row>
        <row r="71">
          <cell r="E71">
            <v>3280</v>
          </cell>
          <cell r="G71">
            <v>424345</v>
          </cell>
        </row>
      </sheetData>
      <sheetData sheetId="7">
        <row r="5">
          <cell r="C5">
            <v>1522</v>
          </cell>
        </row>
      </sheetData>
      <sheetData sheetId="8">
        <row r="5">
          <cell r="C5">
            <v>2341</v>
          </cell>
        </row>
      </sheetData>
      <sheetData sheetId="9" refreshError="1"/>
      <sheetData sheetId="10">
        <row r="5">
          <cell r="C5">
            <v>31505</v>
          </cell>
        </row>
      </sheetData>
      <sheetData sheetId="11" refreshError="1"/>
      <sheetData sheetId="12">
        <row r="11">
          <cell r="L11">
            <v>3370</v>
          </cell>
          <cell r="M11">
            <v>259792</v>
          </cell>
          <cell r="Z11">
            <v>10961</v>
          </cell>
          <cell r="AA11">
            <v>1878838</v>
          </cell>
        </row>
        <row r="14">
          <cell r="L14">
            <v>0</v>
          </cell>
          <cell r="M14">
            <v>0</v>
          </cell>
          <cell r="Z14">
            <v>276</v>
          </cell>
          <cell r="AA14">
            <v>137420</v>
          </cell>
        </row>
        <row r="16">
          <cell r="L16">
            <v>7</v>
          </cell>
          <cell r="M16">
            <v>6118</v>
          </cell>
          <cell r="Z16">
            <v>297</v>
          </cell>
          <cell r="AA16">
            <v>199486</v>
          </cell>
        </row>
        <row r="17">
          <cell r="L17">
            <v>0</v>
          </cell>
          <cell r="M17">
            <v>0</v>
          </cell>
          <cell r="Z17">
            <v>0</v>
          </cell>
          <cell r="AA17">
            <v>0</v>
          </cell>
        </row>
        <row r="18">
          <cell r="L18">
            <v>0</v>
          </cell>
          <cell r="M18">
            <v>0</v>
          </cell>
          <cell r="Z18">
            <v>556</v>
          </cell>
          <cell r="AA18">
            <v>254268</v>
          </cell>
        </row>
        <row r="19">
          <cell r="L19">
            <v>0</v>
          </cell>
          <cell r="M19">
            <v>0</v>
          </cell>
          <cell r="Z19">
            <v>6</v>
          </cell>
          <cell r="AA19">
            <v>172</v>
          </cell>
        </row>
        <row r="20">
          <cell r="L20">
            <v>0</v>
          </cell>
          <cell r="M20">
            <v>0</v>
          </cell>
          <cell r="Z20">
            <v>0</v>
          </cell>
          <cell r="AA20">
            <v>0</v>
          </cell>
        </row>
        <row r="31">
          <cell r="L31">
            <v>0</v>
          </cell>
          <cell r="M31">
            <v>0</v>
          </cell>
          <cell r="Z31">
            <v>276</v>
          </cell>
          <cell r="AA31">
            <v>130571</v>
          </cell>
        </row>
        <row r="36">
          <cell r="L36">
            <v>0</v>
          </cell>
        </row>
        <row r="40">
          <cell r="L40">
            <v>108</v>
          </cell>
          <cell r="M40">
            <v>34801</v>
          </cell>
          <cell r="Z40">
            <v>208</v>
          </cell>
          <cell r="AA40">
            <v>54918</v>
          </cell>
        </row>
        <row r="41">
          <cell r="L41">
            <v>5</v>
          </cell>
          <cell r="M41">
            <v>1708</v>
          </cell>
          <cell r="Z41">
            <v>770</v>
          </cell>
          <cell r="AA41">
            <v>142413</v>
          </cell>
        </row>
        <row r="42">
          <cell r="L42">
            <v>28</v>
          </cell>
          <cell r="M42">
            <v>14159</v>
          </cell>
          <cell r="Z42">
            <v>28</v>
          </cell>
          <cell r="AA42">
            <v>14159</v>
          </cell>
        </row>
        <row r="43">
          <cell r="L43">
            <v>0</v>
          </cell>
          <cell r="M43">
            <v>0</v>
          </cell>
          <cell r="Z43">
            <v>1062</v>
          </cell>
          <cell r="AA43">
            <v>170612</v>
          </cell>
        </row>
        <row r="44">
          <cell r="L44">
            <v>0</v>
          </cell>
          <cell r="M44">
            <v>0</v>
          </cell>
          <cell r="Z44">
            <v>227</v>
          </cell>
          <cell r="AA44">
            <v>71567</v>
          </cell>
        </row>
        <row r="45">
          <cell r="L45">
            <v>3057</v>
          </cell>
          <cell r="M45">
            <v>184330</v>
          </cell>
          <cell r="Z45">
            <v>4247</v>
          </cell>
          <cell r="AA45">
            <v>271648</v>
          </cell>
        </row>
        <row r="46">
          <cell r="L46">
            <v>0</v>
          </cell>
          <cell r="M46">
            <v>0</v>
          </cell>
          <cell r="Z46">
            <v>1</v>
          </cell>
          <cell r="AA46">
            <v>2442</v>
          </cell>
        </row>
        <row r="47">
          <cell r="L47">
            <v>133</v>
          </cell>
          <cell r="M47">
            <v>8613</v>
          </cell>
          <cell r="Z47">
            <v>758</v>
          </cell>
          <cell r="AA47">
            <v>75888</v>
          </cell>
        </row>
        <row r="48">
          <cell r="L48">
            <v>0</v>
          </cell>
          <cell r="M48">
            <v>0</v>
          </cell>
          <cell r="Z48">
            <v>0</v>
          </cell>
          <cell r="AA48">
            <v>0</v>
          </cell>
        </row>
        <row r="49">
          <cell r="L49">
            <v>0</v>
          </cell>
          <cell r="M49">
            <v>0</v>
          </cell>
          <cell r="Z49">
            <v>0</v>
          </cell>
          <cell r="AA49">
            <v>0</v>
          </cell>
        </row>
        <row r="50">
          <cell r="L50">
            <v>0</v>
          </cell>
          <cell r="M50">
            <v>0</v>
          </cell>
          <cell r="Z50">
            <v>0</v>
          </cell>
          <cell r="AA50">
            <v>0</v>
          </cell>
        </row>
        <row r="51">
          <cell r="L51">
            <v>0</v>
          </cell>
          <cell r="M51">
            <v>0</v>
          </cell>
          <cell r="Z51">
            <v>0</v>
          </cell>
          <cell r="AA51">
            <v>0</v>
          </cell>
        </row>
        <row r="52">
          <cell r="L52">
            <v>0</v>
          </cell>
          <cell r="M52">
            <v>0</v>
          </cell>
          <cell r="Z52">
            <v>0</v>
          </cell>
          <cell r="AA52">
            <v>0</v>
          </cell>
        </row>
        <row r="53">
          <cell r="L53">
            <v>0</v>
          </cell>
          <cell r="M53">
            <v>0</v>
          </cell>
          <cell r="Z53">
            <v>1210</v>
          </cell>
          <cell r="AA53">
            <v>87278</v>
          </cell>
        </row>
        <row r="54">
          <cell r="L54">
            <v>0</v>
          </cell>
          <cell r="M54">
            <v>0</v>
          </cell>
          <cell r="Z54">
            <v>0</v>
          </cell>
          <cell r="AA54">
            <v>0</v>
          </cell>
        </row>
        <row r="55">
          <cell r="L55">
            <v>0</v>
          </cell>
          <cell r="M55">
            <v>0</v>
          </cell>
          <cell r="Z55">
            <v>140</v>
          </cell>
          <cell r="AA55">
            <v>42738</v>
          </cell>
        </row>
        <row r="56">
          <cell r="L56">
            <v>0</v>
          </cell>
          <cell r="M56">
            <v>0</v>
          </cell>
          <cell r="Z56">
            <v>144</v>
          </cell>
          <cell r="AA56">
            <v>24179</v>
          </cell>
        </row>
        <row r="57">
          <cell r="L57">
            <v>0</v>
          </cell>
          <cell r="M57">
            <v>0</v>
          </cell>
          <cell r="Z57">
            <v>0</v>
          </cell>
          <cell r="AA57">
            <v>0</v>
          </cell>
        </row>
        <row r="58">
          <cell r="L58">
            <v>0</v>
          </cell>
          <cell r="M58">
            <v>0</v>
          </cell>
          <cell r="Z58">
            <v>0</v>
          </cell>
          <cell r="AA58">
            <v>0</v>
          </cell>
        </row>
        <row r="59">
          <cell r="L59">
            <v>0</v>
          </cell>
          <cell r="M59">
            <v>0</v>
          </cell>
          <cell r="Z59">
            <v>0</v>
          </cell>
          <cell r="AA59">
            <v>0</v>
          </cell>
        </row>
        <row r="60">
          <cell r="L60">
            <v>0</v>
          </cell>
          <cell r="M60">
            <v>0</v>
          </cell>
          <cell r="Z60">
            <v>234</v>
          </cell>
          <cell r="AA60">
            <v>36300</v>
          </cell>
        </row>
        <row r="61">
          <cell r="L61">
            <v>0</v>
          </cell>
          <cell r="M61">
            <v>0</v>
          </cell>
          <cell r="Z61">
            <v>0</v>
          </cell>
          <cell r="AA61">
            <v>0</v>
          </cell>
        </row>
        <row r="62">
          <cell r="L62">
            <v>0</v>
          </cell>
          <cell r="M62">
            <v>0</v>
          </cell>
          <cell r="Z62">
            <v>0</v>
          </cell>
          <cell r="AA62">
            <v>0</v>
          </cell>
        </row>
        <row r="63">
          <cell r="L63">
            <v>0</v>
          </cell>
          <cell r="M63">
            <v>0</v>
          </cell>
          <cell r="Z63">
            <v>0</v>
          </cell>
          <cell r="AA63">
            <v>0</v>
          </cell>
        </row>
        <row r="64">
          <cell r="L64">
            <v>0</v>
          </cell>
          <cell r="M64">
            <v>0</v>
          </cell>
          <cell r="Z64">
            <v>0</v>
          </cell>
          <cell r="AA64">
            <v>0</v>
          </cell>
        </row>
        <row r="65">
          <cell r="L65">
            <v>2</v>
          </cell>
          <cell r="M65">
            <v>251</v>
          </cell>
          <cell r="Z65">
            <v>53</v>
          </cell>
          <cell r="AA65">
            <v>9400</v>
          </cell>
        </row>
        <row r="66">
          <cell r="L66">
            <v>0</v>
          </cell>
          <cell r="M66">
            <v>0</v>
          </cell>
          <cell r="Z66">
            <v>2</v>
          </cell>
          <cell r="AA66">
            <v>316</v>
          </cell>
        </row>
        <row r="67">
          <cell r="L67">
            <v>0</v>
          </cell>
          <cell r="M67">
            <v>0</v>
          </cell>
          <cell r="Z67">
            <v>0</v>
          </cell>
          <cell r="AA67">
            <v>0</v>
          </cell>
        </row>
        <row r="70">
          <cell r="L70">
            <v>0</v>
          </cell>
          <cell r="M70">
            <v>0</v>
          </cell>
          <cell r="Z70">
            <v>0</v>
          </cell>
          <cell r="AA70">
            <v>0</v>
          </cell>
        </row>
        <row r="71">
          <cell r="L71">
            <v>0</v>
          </cell>
          <cell r="M71">
            <v>0</v>
          </cell>
          <cell r="Z71">
            <v>0</v>
          </cell>
          <cell r="AA71">
            <v>0</v>
          </cell>
        </row>
        <row r="72">
          <cell r="L72">
            <v>0</v>
          </cell>
          <cell r="M72">
            <v>0</v>
          </cell>
          <cell r="Z72">
            <v>0</v>
          </cell>
          <cell r="AA72">
            <v>0</v>
          </cell>
        </row>
        <row r="73">
          <cell r="H73">
            <v>0</v>
          </cell>
          <cell r="I73">
            <v>0</v>
          </cell>
          <cell r="Z73">
            <v>0</v>
          </cell>
          <cell r="AA73">
            <v>0</v>
          </cell>
        </row>
        <row r="77">
          <cell r="L77">
            <v>0</v>
          </cell>
          <cell r="M77">
            <v>0</v>
          </cell>
          <cell r="Z77">
            <v>391</v>
          </cell>
          <cell r="AA77">
            <v>114665</v>
          </cell>
        </row>
        <row r="81">
          <cell r="L81">
            <v>0</v>
          </cell>
          <cell r="M81">
            <v>0</v>
          </cell>
          <cell r="Z81">
            <v>0</v>
          </cell>
          <cell r="AA81">
            <v>0</v>
          </cell>
        </row>
        <row r="85">
          <cell r="L85">
            <v>15</v>
          </cell>
          <cell r="M85">
            <v>5095</v>
          </cell>
          <cell r="Z85">
            <v>15</v>
          </cell>
          <cell r="AA85">
            <v>5095</v>
          </cell>
        </row>
        <row r="87">
          <cell r="L87">
            <v>0</v>
          </cell>
          <cell r="M87">
            <v>0</v>
          </cell>
          <cell r="Z87">
            <v>0</v>
          </cell>
          <cell r="AA87">
            <v>0</v>
          </cell>
        </row>
        <row r="97">
          <cell r="L97">
            <v>0</v>
          </cell>
          <cell r="M97">
            <v>0</v>
          </cell>
          <cell r="Z97">
            <v>22</v>
          </cell>
          <cell r="AA97">
            <v>13897</v>
          </cell>
        </row>
        <row r="98">
          <cell r="L98">
            <v>0</v>
          </cell>
          <cell r="M98">
            <v>0</v>
          </cell>
          <cell r="Z98">
            <v>0</v>
          </cell>
          <cell r="AA98">
            <v>0</v>
          </cell>
        </row>
        <row r="99">
          <cell r="L99">
            <v>15</v>
          </cell>
          <cell r="M99">
            <v>4717</v>
          </cell>
          <cell r="Z99">
            <v>15</v>
          </cell>
          <cell r="AA99">
            <v>4717</v>
          </cell>
        </row>
        <row r="104">
          <cell r="L104">
            <v>0</v>
          </cell>
          <cell r="M104">
            <v>0</v>
          </cell>
          <cell r="Z104">
            <v>0</v>
          </cell>
          <cell r="AA104">
            <v>0</v>
          </cell>
        </row>
        <row r="105">
          <cell r="L105">
            <v>0</v>
          </cell>
          <cell r="M105">
            <v>0</v>
          </cell>
          <cell r="Z105">
            <v>0</v>
          </cell>
          <cell r="AA105">
            <v>0</v>
          </cell>
        </row>
        <row r="106">
          <cell r="L106">
            <v>0</v>
          </cell>
          <cell r="M106">
            <v>0</v>
          </cell>
          <cell r="Z106">
            <v>10</v>
          </cell>
          <cell r="AA106">
            <v>12841</v>
          </cell>
        </row>
        <row r="111">
          <cell r="L111">
            <v>0</v>
          </cell>
          <cell r="M111">
            <v>0</v>
          </cell>
          <cell r="Z111">
            <v>0</v>
          </cell>
          <cell r="AA111">
            <v>0</v>
          </cell>
        </row>
        <row r="136">
          <cell r="M136">
            <v>0</v>
          </cell>
          <cell r="Z136">
            <v>0</v>
          </cell>
          <cell r="AA136">
            <v>0</v>
          </cell>
        </row>
        <row r="138">
          <cell r="L138">
            <v>0</v>
          </cell>
          <cell r="M138">
            <v>0</v>
          </cell>
          <cell r="Z138">
            <v>0</v>
          </cell>
          <cell r="AA138">
            <v>0</v>
          </cell>
        </row>
        <row r="151">
          <cell r="L151">
            <v>0</v>
          </cell>
          <cell r="M151">
            <v>0</v>
          </cell>
          <cell r="Z151">
            <v>0</v>
          </cell>
          <cell r="AA151">
            <v>0</v>
          </cell>
        </row>
      </sheetData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L11">
            <v>11616</v>
          </cell>
          <cell r="Z11">
            <v>91227</v>
          </cell>
          <cell r="AA11">
            <v>117375623</v>
          </cell>
        </row>
        <row r="14">
          <cell r="Z14">
            <v>311</v>
          </cell>
          <cell r="AA14">
            <v>320549</v>
          </cell>
        </row>
        <row r="18">
          <cell r="Z18">
            <v>63</v>
          </cell>
          <cell r="AA18">
            <v>54207</v>
          </cell>
        </row>
        <row r="31">
          <cell r="Z31">
            <v>10</v>
          </cell>
          <cell r="AA31">
            <v>11222</v>
          </cell>
        </row>
        <row r="39">
          <cell r="Z39">
            <v>24345</v>
          </cell>
          <cell r="AA39">
            <v>24418619</v>
          </cell>
        </row>
        <row r="40">
          <cell r="Z40">
            <v>26360</v>
          </cell>
          <cell r="AA40">
            <v>38824573</v>
          </cell>
        </row>
        <row r="41">
          <cell r="Z41">
            <v>2803</v>
          </cell>
          <cell r="AA41">
            <v>4023933</v>
          </cell>
        </row>
        <row r="42">
          <cell r="Z42">
            <v>4254</v>
          </cell>
          <cell r="AA42">
            <v>5116825</v>
          </cell>
        </row>
        <row r="43">
          <cell r="Z43">
            <v>792</v>
          </cell>
          <cell r="AA43">
            <v>954687</v>
          </cell>
        </row>
        <row r="44">
          <cell r="Z44">
            <v>4728</v>
          </cell>
          <cell r="AA44">
            <v>7705014</v>
          </cell>
        </row>
        <row r="45">
          <cell r="Z45">
            <v>239</v>
          </cell>
          <cell r="AA45">
            <v>311199</v>
          </cell>
        </row>
        <row r="46">
          <cell r="Z46">
            <v>4487</v>
          </cell>
          <cell r="AA46">
            <v>3525324</v>
          </cell>
        </row>
        <row r="47">
          <cell r="Z47">
            <v>0</v>
          </cell>
          <cell r="AA47">
            <v>0</v>
          </cell>
        </row>
        <row r="48">
          <cell r="Z48">
            <v>0</v>
          </cell>
          <cell r="AA48">
            <v>0</v>
          </cell>
        </row>
        <row r="49">
          <cell r="Z49">
            <v>0</v>
          </cell>
          <cell r="AA49">
            <v>0</v>
          </cell>
        </row>
        <row r="50">
          <cell r="Z50">
            <v>0</v>
          </cell>
          <cell r="AA50">
            <v>0</v>
          </cell>
        </row>
        <row r="51">
          <cell r="Z51">
            <v>262</v>
          </cell>
          <cell r="AA51">
            <v>463384</v>
          </cell>
        </row>
        <row r="52">
          <cell r="Z52">
            <v>1096</v>
          </cell>
          <cell r="AA52">
            <v>1283054</v>
          </cell>
        </row>
        <row r="53">
          <cell r="Z53">
            <v>60</v>
          </cell>
          <cell r="AA53">
            <v>77416</v>
          </cell>
        </row>
        <row r="54">
          <cell r="Z54">
            <v>10</v>
          </cell>
          <cell r="AA54">
            <v>12301</v>
          </cell>
        </row>
        <row r="55">
          <cell r="Z55">
            <v>8</v>
          </cell>
          <cell r="AA55">
            <v>6222</v>
          </cell>
        </row>
        <row r="56">
          <cell r="Z56">
            <v>0</v>
          </cell>
          <cell r="AA56">
            <v>0</v>
          </cell>
        </row>
        <row r="57">
          <cell r="Z57">
            <v>0</v>
          </cell>
          <cell r="AA57">
            <v>0</v>
          </cell>
        </row>
        <row r="58">
          <cell r="Z58">
            <v>69</v>
          </cell>
          <cell r="AA58">
            <v>88949</v>
          </cell>
        </row>
        <row r="59">
          <cell r="Z59">
            <v>259</v>
          </cell>
          <cell r="AA59">
            <v>294891</v>
          </cell>
        </row>
        <row r="60">
          <cell r="Z60">
            <v>0</v>
          </cell>
          <cell r="AA60">
            <v>0</v>
          </cell>
        </row>
        <row r="61">
          <cell r="Z61">
            <v>0</v>
          </cell>
          <cell r="AA61">
            <v>0</v>
          </cell>
        </row>
        <row r="62">
          <cell r="Z62">
            <v>0</v>
          </cell>
          <cell r="AA62">
            <v>0</v>
          </cell>
        </row>
        <row r="63">
          <cell r="Z63">
            <v>0</v>
          </cell>
          <cell r="AA63">
            <v>0</v>
          </cell>
        </row>
        <row r="64">
          <cell r="Z64">
            <v>0</v>
          </cell>
          <cell r="AA64">
            <v>0</v>
          </cell>
        </row>
        <row r="65">
          <cell r="Z65">
            <v>0</v>
          </cell>
          <cell r="AA65">
            <v>0</v>
          </cell>
        </row>
        <row r="66">
          <cell r="Z66">
            <v>0</v>
          </cell>
          <cell r="AA66">
            <v>0</v>
          </cell>
        </row>
        <row r="69">
          <cell r="Z69">
            <v>3128</v>
          </cell>
          <cell r="AA69">
            <v>5619816</v>
          </cell>
        </row>
        <row r="70">
          <cell r="Z70">
            <v>2843</v>
          </cell>
          <cell r="AA70">
            <v>3346609</v>
          </cell>
        </row>
        <row r="71">
          <cell r="Z71">
            <v>8</v>
          </cell>
          <cell r="AA71">
            <v>6744</v>
          </cell>
        </row>
        <row r="72">
          <cell r="Z72">
            <v>0</v>
          </cell>
          <cell r="AA72">
            <v>0</v>
          </cell>
        </row>
        <row r="75">
          <cell r="Z75">
            <v>15</v>
          </cell>
          <cell r="AA75">
            <v>14852</v>
          </cell>
        </row>
        <row r="80">
          <cell r="Z80">
            <v>0</v>
          </cell>
          <cell r="AA80">
            <v>0</v>
          </cell>
        </row>
        <row r="84">
          <cell r="Z84">
            <v>887</v>
          </cell>
          <cell r="AA84">
            <v>969852</v>
          </cell>
        </row>
        <row r="86">
          <cell r="Z86">
            <v>712</v>
          </cell>
          <cell r="AA86">
            <v>966797</v>
          </cell>
        </row>
        <row r="96">
          <cell r="Z96">
            <v>11799</v>
          </cell>
        </row>
        <row r="97">
          <cell r="Z97">
            <v>1280</v>
          </cell>
        </row>
        <row r="98">
          <cell r="Z98">
            <v>69</v>
          </cell>
        </row>
        <row r="103">
          <cell r="Z103">
            <v>141</v>
          </cell>
          <cell r="AA103">
            <v>240268</v>
          </cell>
        </row>
        <row r="104">
          <cell r="Z104">
            <v>0</v>
          </cell>
          <cell r="AA104">
            <v>0</v>
          </cell>
        </row>
        <row r="110">
          <cell r="Z110">
            <v>20</v>
          </cell>
          <cell r="AA110">
            <v>32029</v>
          </cell>
        </row>
        <row r="135">
          <cell r="Z135">
            <v>0</v>
          </cell>
          <cell r="AA135">
            <v>0</v>
          </cell>
        </row>
        <row r="137">
          <cell r="Z137">
            <v>1</v>
          </cell>
          <cell r="AA137">
            <v>2007</v>
          </cell>
        </row>
        <row r="150">
          <cell r="Z150">
            <v>77</v>
          </cell>
          <cell r="AA150">
            <v>129510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96">
          <cell r="AA96">
            <v>16459700</v>
          </cell>
        </row>
        <row r="97">
          <cell r="AA97">
            <v>1852180</v>
          </cell>
        </row>
        <row r="98">
          <cell r="AA98">
            <v>105663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B11">
            <v>13302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C11">
            <v>16512762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D11">
            <v>13920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E11">
            <v>13431802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F11">
            <v>18564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G11">
            <v>22173318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H11">
            <v>15934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I11">
            <v>21131722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6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  <sheetName val="7月登網路"/>
    </sheetNames>
    <sheetDataSet>
      <sheetData sheetId="0" refreshError="1">
        <row r="11">
          <cell r="L11">
            <v>139171</v>
          </cell>
          <cell r="M11">
            <v>87602183</v>
          </cell>
          <cell r="Z11">
            <v>1146279</v>
          </cell>
          <cell r="AA11">
            <v>557007286</v>
          </cell>
        </row>
        <row r="14">
          <cell r="Z14">
            <v>52908</v>
          </cell>
          <cell r="AA14">
            <v>23810744</v>
          </cell>
        </row>
        <row r="17">
          <cell r="Z17">
            <v>3091</v>
          </cell>
          <cell r="AA17">
            <v>2272083</v>
          </cell>
        </row>
        <row r="18">
          <cell r="Z18">
            <v>13599</v>
          </cell>
          <cell r="AA18">
            <v>12823874</v>
          </cell>
        </row>
        <row r="19">
          <cell r="Z19">
            <v>765</v>
          </cell>
          <cell r="AA19">
            <v>544495</v>
          </cell>
        </row>
        <row r="20">
          <cell r="Z20">
            <v>2211</v>
          </cell>
          <cell r="AA20">
            <v>1591484</v>
          </cell>
        </row>
        <row r="31">
          <cell r="Z31">
            <v>16267</v>
          </cell>
          <cell r="AA31">
            <v>11782847</v>
          </cell>
        </row>
        <row r="41">
          <cell r="Z41">
            <v>106324</v>
          </cell>
          <cell r="AA41">
            <v>66810496</v>
          </cell>
        </row>
        <row r="42">
          <cell r="Z42">
            <v>91572</v>
          </cell>
          <cell r="AA42">
            <v>21713707</v>
          </cell>
        </row>
        <row r="43">
          <cell r="Z43">
            <v>19203</v>
          </cell>
          <cell r="AA43">
            <v>9059579</v>
          </cell>
        </row>
        <row r="44">
          <cell r="Z44">
            <v>167142</v>
          </cell>
          <cell r="AA44">
            <v>52930402</v>
          </cell>
        </row>
        <row r="45">
          <cell r="Z45">
            <v>10232</v>
          </cell>
          <cell r="AA45">
            <v>5741113</v>
          </cell>
        </row>
        <row r="46">
          <cell r="Z46">
            <v>52621</v>
          </cell>
          <cell r="AA46">
            <v>11360294</v>
          </cell>
        </row>
        <row r="47">
          <cell r="Z47">
            <v>29798</v>
          </cell>
          <cell r="AA47">
            <v>26421893</v>
          </cell>
        </row>
        <row r="48">
          <cell r="Z48">
            <v>32517</v>
          </cell>
          <cell r="AA48">
            <v>6248274</v>
          </cell>
        </row>
        <row r="49">
          <cell r="Z49">
            <v>4941</v>
          </cell>
          <cell r="AA49">
            <v>135568</v>
          </cell>
        </row>
        <row r="50">
          <cell r="Z50">
            <v>11389</v>
          </cell>
          <cell r="AA50">
            <v>673527</v>
          </cell>
        </row>
        <row r="51">
          <cell r="Z51">
            <v>939</v>
          </cell>
          <cell r="AA51">
            <v>317573</v>
          </cell>
        </row>
        <row r="52">
          <cell r="Z52">
            <v>1650</v>
          </cell>
          <cell r="AA52">
            <v>3823349</v>
          </cell>
        </row>
        <row r="53">
          <cell r="Z53">
            <v>14</v>
          </cell>
          <cell r="AA53">
            <v>11307</v>
          </cell>
        </row>
        <row r="54">
          <cell r="Z54">
            <v>81981</v>
          </cell>
          <cell r="AA54">
            <v>13226959</v>
          </cell>
        </row>
        <row r="55">
          <cell r="Z55">
            <v>4679</v>
          </cell>
          <cell r="AA55">
            <v>1050716</v>
          </cell>
        </row>
        <row r="56">
          <cell r="Z56">
            <v>23790</v>
          </cell>
          <cell r="AA56">
            <v>3816334</v>
          </cell>
        </row>
        <row r="57">
          <cell r="Z57">
            <v>8264</v>
          </cell>
          <cell r="AA57">
            <v>2247829</v>
          </cell>
        </row>
        <row r="58">
          <cell r="Z58">
            <v>2364</v>
          </cell>
          <cell r="AA58">
            <v>150905</v>
          </cell>
        </row>
        <row r="59">
          <cell r="Z59">
            <v>64</v>
          </cell>
          <cell r="AA59">
            <v>13626</v>
          </cell>
        </row>
        <row r="60">
          <cell r="Z60">
            <v>5296</v>
          </cell>
          <cell r="AA60">
            <v>1025271</v>
          </cell>
        </row>
        <row r="61">
          <cell r="Z61">
            <v>651</v>
          </cell>
          <cell r="AA61">
            <v>76889</v>
          </cell>
        </row>
        <row r="62">
          <cell r="Z62">
            <v>2407</v>
          </cell>
          <cell r="AA62">
            <v>1602020</v>
          </cell>
        </row>
        <row r="63">
          <cell r="Z63">
            <v>6527</v>
          </cell>
          <cell r="AA63">
            <v>1410224</v>
          </cell>
        </row>
        <row r="64">
          <cell r="Z64">
            <v>2078</v>
          </cell>
          <cell r="AA64">
            <v>330583</v>
          </cell>
        </row>
        <row r="65">
          <cell r="Z65">
            <v>80</v>
          </cell>
          <cell r="AA65">
            <v>11477</v>
          </cell>
        </row>
        <row r="66">
          <cell r="Z66">
            <v>1953</v>
          </cell>
          <cell r="AA66">
            <v>296244</v>
          </cell>
        </row>
        <row r="67">
          <cell r="Z67">
            <v>0</v>
          </cell>
          <cell r="AA67">
            <v>0</v>
          </cell>
        </row>
        <row r="68">
          <cell r="Z68">
            <v>3937</v>
          </cell>
          <cell r="AA68">
            <v>267114</v>
          </cell>
        </row>
        <row r="71">
          <cell r="Z71">
            <v>9701</v>
          </cell>
          <cell r="AA71">
            <v>12690526</v>
          </cell>
        </row>
        <row r="72">
          <cell r="Z72">
            <v>27458</v>
          </cell>
          <cell r="AA72">
            <v>12031035</v>
          </cell>
        </row>
        <row r="73">
          <cell r="Z73">
            <v>1176</v>
          </cell>
          <cell r="AA73">
            <v>445622</v>
          </cell>
        </row>
        <row r="74">
          <cell r="AA74">
            <v>0</v>
          </cell>
        </row>
        <row r="78">
          <cell r="Z78">
            <v>7428</v>
          </cell>
          <cell r="AA78">
            <v>2534218</v>
          </cell>
        </row>
        <row r="82">
          <cell r="Z82">
            <v>338</v>
          </cell>
          <cell r="AA82">
            <v>107971</v>
          </cell>
        </row>
        <row r="88">
          <cell r="Z88">
            <v>25674</v>
          </cell>
          <cell r="AA88">
            <v>23511582</v>
          </cell>
        </row>
        <row r="90">
          <cell r="Z90">
            <v>9866</v>
          </cell>
          <cell r="AA90">
            <v>7749364</v>
          </cell>
        </row>
        <row r="100">
          <cell r="Z100">
            <v>220573</v>
          </cell>
          <cell r="AA100">
            <v>160439490</v>
          </cell>
        </row>
        <row r="101">
          <cell r="Z101">
            <v>27426</v>
          </cell>
          <cell r="AA101">
            <v>21367026</v>
          </cell>
        </row>
        <row r="102">
          <cell r="Z102">
            <v>2544</v>
          </cell>
          <cell r="AA102">
            <v>2180881</v>
          </cell>
        </row>
        <row r="107">
          <cell r="Z107">
            <v>3257</v>
          </cell>
          <cell r="AA107">
            <v>2808675</v>
          </cell>
        </row>
        <row r="108">
          <cell r="Z108">
            <v>2805</v>
          </cell>
          <cell r="AA108">
            <v>1819955</v>
          </cell>
        </row>
        <row r="109">
          <cell r="Z109">
            <v>4604</v>
          </cell>
          <cell r="AA109">
            <v>3616738</v>
          </cell>
        </row>
        <row r="114">
          <cell r="Z114">
            <v>3212</v>
          </cell>
          <cell r="AA114">
            <v>2545784</v>
          </cell>
        </row>
        <row r="139">
          <cell r="Z139">
            <v>856</v>
          </cell>
          <cell r="AA139">
            <v>487407</v>
          </cell>
        </row>
        <row r="141">
          <cell r="Z141">
            <v>3669</v>
          </cell>
          <cell r="AA141">
            <v>2445158</v>
          </cell>
        </row>
        <row r="154">
          <cell r="Z154">
            <v>3221</v>
          </cell>
          <cell r="AA154">
            <v>3624119</v>
          </cell>
        </row>
        <row r="207">
          <cell r="L207">
            <v>6515</v>
          </cell>
          <cell r="M207">
            <v>1128010</v>
          </cell>
          <cell r="Z207">
            <v>80191</v>
          </cell>
          <cell r="AA207">
            <v>11442743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L11">
            <v>3677</v>
          </cell>
          <cell r="M11">
            <v>607864</v>
          </cell>
          <cell r="Z11">
            <v>21524</v>
          </cell>
          <cell r="AA11">
            <v>4925534</v>
          </cell>
        </row>
        <row r="14">
          <cell r="Z14">
            <v>1907</v>
          </cell>
          <cell r="AA14">
            <v>782166</v>
          </cell>
        </row>
        <row r="16">
          <cell r="Z16">
            <v>551</v>
          </cell>
          <cell r="AA16">
            <v>267558</v>
          </cell>
        </row>
        <row r="17">
          <cell r="Z17">
            <v>1</v>
          </cell>
          <cell r="AA17">
            <v>1029</v>
          </cell>
        </row>
        <row r="18">
          <cell r="Z18">
            <v>204</v>
          </cell>
          <cell r="AA18">
            <v>73986</v>
          </cell>
        </row>
        <row r="19">
          <cell r="Z19">
            <v>30</v>
          </cell>
          <cell r="AA19">
            <v>25987</v>
          </cell>
        </row>
        <row r="20">
          <cell r="Z20">
            <v>157</v>
          </cell>
          <cell r="AA20">
            <v>40111</v>
          </cell>
        </row>
        <row r="31">
          <cell r="Z31">
            <v>656</v>
          </cell>
          <cell r="AA31">
            <v>353069</v>
          </cell>
        </row>
        <row r="40">
          <cell r="Z40">
            <v>105</v>
          </cell>
          <cell r="AA40">
            <v>24908</v>
          </cell>
        </row>
        <row r="41">
          <cell r="Z41">
            <v>7403</v>
          </cell>
          <cell r="AA41">
            <v>1544050</v>
          </cell>
        </row>
        <row r="42">
          <cell r="Z42">
            <v>590</v>
          </cell>
          <cell r="AA42">
            <v>74326</v>
          </cell>
        </row>
        <row r="43">
          <cell r="Z43">
            <v>2611</v>
          </cell>
          <cell r="AA43">
            <v>379316</v>
          </cell>
        </row>
        <row r="44">
          <cell r="Z44">
            <v>129</v>
          </cell>
          <cell r="AA44">
            <v>16611</v>
          </cell>
        </row>
        <row r="45">
          <cell r="Z45">
            <v>1530</v>
          </cell>
          <cell r="AA45">
            <v>125922</v>
          </cell>
        </row>
        <row r="46">
          <cell r="Z46">
            <v>180</v>
          </cell>
          <cell r="AA46">
            <v>21323</v>
          </cell>
        </row>
        <row r="47">
          <cell r="Z47">
            <v>316</v>
          </cell>
          <cell r="AA47">
            <v>35293</v>
          </cell>
        </row>
        <row r="48">
          <cell r="Z48">
            <v>0</v>
          </cell>
          <cell r="AA48">
            <v>0</v>
          </cell>
        </row>
        <row r="49">
          <cell r="Z49">
            <v>0</v>
          </cell>
          <cell r="AA49">
            <v>0</v>
          </cell>
        </row>
        <row r="50">
          <cell r="Z50">
            <v>0</v>
          </cell>
          <cell r="AA50">
            <v>0</v>
          </cell>
        </row>
        <row r="51">
          <cell r="Z51">
            <v>0</v>
          </cell>
          <cell r="AA51">
            <v>0</v>
          </cell>
        </row>
        <row r="52">
          <cell r="Z52">
            <v>0</v>
          </cell>
          <cell r="AA52">
            <v>0</v>
          </cell>
        </row>
        <row r="53">
          <cell r="Z53">
            <v>580</v>
          </cell>
          <cell r="AA53">
            <v>39401</v>
          </cell>
        </row>
        <row r="54">
          <cell r="Z54">
            <v>0</v>
          </cell>
          <cell r="AA54">
            <v>0</v>
          </cell>
        </row>
        <row r="55">
          <cell r="Z55">
            <v>1028</v>
          </cell>
          <cell r="AA55">
            <v>96868</v>
          </cell>
        </row>
        <row r="56">
          <cell r="Z56">
            <v>354</v>
          </cell>
          <cell r="AA56">
            <v>35145</v>
          </cell>
        </row>
        <row r="57">
          <cell r="Z57">
            <v>0</v>
          </cell>
          <cell r="AA57">
            <v>0</v>
          </cell>
        </row>
        <row r="58">
          <cell r="Z58">
            <v>0</v>
          </cell>
          <cell r="AA58">
            <v>0</v>
          </cell>
        </row>
        <row r="59">
          <cell r="Z59">
            <v>12</v>
          </cell>
          <cell r="AA59">
            <v>4202</v>
          </cell>
        </row>
        <row r="60">
          <cell r="Z60">
            <v>0</v>
          </cell>
          <cell r="AA60">
            <v>0</v>
          </cell>
        </row>
        <row r="61">
          <cell r="Z61">
            <v>0</v>
          </cell>
          <cell r="AA61">
            <v>0</v>
          </cell>
        </row>
        <row r="62">
          <cell r="Z62">
            <v>0</v>
          </cell>
          <cell r="AA62">
            <v>0</v>
          </cell>
        </row>
        <row r="63">
          <cell r="Z63">
            <v>0</v>
          </cell>
          <cell r="AA63">
            <v>0</v>
          </cell>
        </row>
        <row r="64">
          <cell r="Z64">
            <v>0</v>
          </cell>
          <cell r="AA64">
            <v>0</v>
          </cell>
        </row>
        <row r="65">
          <cell r="Z65">
            <v>750</v>
          </cell>
          <cell r="AA65">
            <v>119615</v>
          </cell>
        </row>
        <row r="66">
          <cell r="Z66">
            <v>0</v>
          </cell>
          <cell r="AA66">
            <v>0</v>
          </cell>
        </row>
        <row r="67">
          <cell r="Z67">
            <v>0</v>
          </cell>
          <cell r="AA67">
            <v>0</v>
          </cell>
        </row>
        <row r="70">
          <cell r="Z70">
            <v>0</v>
          </cell>
          <cell r="AA70">
            <v>0</v>
          </cell>
        </row>
        <row r="71">
          <cell r="Z71">
            <v>0</v>
          </cell>
          <cell r="AA71">
            <v>0</v>
          </cell>
        </row>
        <row r="72">
          <cell r="Z72">
            <v>0</v>
          </cell>
          <cell r="AA72">
            <v>0</v>
          </cell>
        </row>
        <row r="73">
          <cell r="Z73">
            <v>0</v>
          </cell>
          <cell r="AA73">
            <v>0</v>
          </cell>
        </row>
        <row r="77">
          <cell r="Z77">
            <v>1589</v>
          </cell>
          <cell r="AA77">
            <v>471087</v>
          </cell>
        </row>
        <row r="81">
          <cell r="Z81">
            <v>0</v>
          </cell>
          <cell r="AA81">
            <v>0</v>
          </cell>
        </row>
        <row r="85">
          <cell r="AA85">
            <v>41668</v>
          </cell>
        </row>
        <row r="87">
          <cell r="Z87">
            <v>0</v>
          </cell>
          <cell r="AA87">
            <v>0</v>
          </cell>
        </row>
        <row r="97">
          <cell r="Z97">
            <v>344</v>
          </cell>
          <cell r="AA97">
            <v>200746</v>
          </cell>
        </row>
        <row r="98">
          <cell r="Z98">
            <v>3</v>
          </cell>
          <cell r="AA98">
            <v>296</v>
          </cell>
        </row>
        <row r="99">
          <cell r="Z99">
            <v>40</v>
          </cell>
          <cell r="AA99">
            <v>17575</v>
          </cell>
        </row>
        <row r="104">
          <cell r="Z104">
            <v>3</v>
          </cell>
          <cell r="AA104">
            <v>1394</v>
          </cell>
        </row>
        <row r="105">
          <cell r="Z105">
            <v>0</v>
          </cell>
          <cell r="AA105">
            <v>0</v>
          </cell>
        </row>
        <row r="106">
          <cell r="Z106">
            <v>0</v>
          </cell>
          <cell r="AA106">
            <v>0</v>
          </cell>
        </row>
        <row r="111">
          <cell r="Z111">
            <v>0</v>
          </cell>
          <cell r="AA111">
            <v>0</v>
          </cell>
        </row>
        <row r="136">
          <cell r="Z136">
            <v>50</v>
          </cell>
          <cell r="AA136">
            <v>16362</v>
          </cell>
        </row>
        <row r="138">
          <cell r="Z138">
            <v>0</v>
          </cell>
          <cell r="AA138">
            <v>0</v>
          </cell>
        </row>
        <row r="151">
          <cell r="Z151">
            <v>3</v>
          </cell>
          <cell r="AA151">
            <v>797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J11">
            <v>17891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K11">
            <v>26772883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 refreshError="1">
        <row r="11">
          <cell r="M11">
            <v>17353136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1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  <sheetName val="2月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1329</v>
          </cell>
          <cell r="C11">
            <v>327323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2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  <sheetName val="3月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D11">
            <v>1330</v>
          </cell>
          <cell r="E11">
            <v>295094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3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  <sheetName val="5月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F11">
            <v>1325</v>
          </cell>
          <cell r="G11">
            <v>319463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4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H11">
            <v>1697</v>
          </cell>
          <cell r="I11">
            <v>283170</v>
          </cell>
        </row>
      </sheetData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5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  <sheetName val="6月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J11">
            <v>1910</v>
          </cell>
          <cell r="K11">
            <v>393996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6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車出口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L11">
            <v>3370</v>
          </cell>
          <cell r="M11">
            <v>259792</v>
          </cell>
        </row>
      </sheetData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>
        <row r="5">
          <cell r="M5">
            <v>5938</v>
          </cell>
          <cell r="N5">
            <v>190581</v>
          </cell>
          <cell r="AA5">
            <v>26660</v>
          </cell>
          <cell r="AC5">
            <v>1051378</v>
          </cell>
        </row>
        <row r="6">
          <cell r="M6">
            <v>49199</v>
          </cell>
          <cell r="AA6">
            <v>329275</v>
          </cell>
        </row>
        <row r="8">
          <cell r="M8">
            <v>3140</v>
          </cell>
          <cell r="N8">
            <v>188112</v>
          </cell>
          <cell r="AA8">
            <v>16415</v>
          </cell>
          <cell r="AC8">
            <v>812950</v>
          </cell>
        </row>
        <row r="9">
          <cell r="M9">
            <v>70731</v>
          </cell>
          <cell r="AA9">
            <v>451391</v>
          </cell>
        </row>
        <row r="11">
          <cell r="M11">
            <v>714055</v>
          </cell>
          <cell r="N11">
            <v>31945598</v>
          </cell>
          <cell r="AA11">
            <v>4251188</v>
          </cell>
          <cell r="AC11">
            <v>172416353</v>
          </cell>
        </row>
        <row r="13">
          <cell r="M13">
            <v>76719</v>
          </cell>
          <cell r="N13">
            <v>3885910</v>
          </cell>
          <cell r="AA13">
            <v>429762</v>
          </cell>
          <cell r="AC13">
            <v>16223830</v>
          </cell>
        </row>
        <row r="14">
          <cell r="M14">
            <v>138844</v>
          </cell>
          <cell r="AA14">
            <v>801935</v>
          </cell>
        </row>
        <row r="16">
          <cell r="M16">
            <v>9065</v>
          </cell>
          <cell r="N16">
            <v>619374</v>
          </cell>
          <cell r="AA16">
            <v>67705</v>
          </cell>
          <cell r="AC16">
            <v>3994534</v>
          </cell>
        </row>
        <row r="17">
          <cell r="M17">
            <v>2429799</v>
          </cell>
          <cell r="AA17">
            <v>16429306</v>
          </cell>
        </row>
        <row r="19">
          <cell r="M19">
            <v>35287</v>
          </cell>
          <cell r="N19">
            <v>706368</v>
          </cell>
          <cell r="AA19">
            <v>214869</v>
          </cell>
          <cell r="AC19">
            <v>4377159</v>
          </cell>
        </row>
        <row r="21">
          <cell r="M21">
            <v>134006</v>
          </cell>
          <cell r="N21">
            <v>2097898</v>
          </cell>
          <cell r="AA21">
            <v>752260</v>
          </cell>
          <cell r="AC21">
            <v>11762322</v>
          </cell>
        </row>
        <row r="23">
          <cell r="M23">
            <v>72197</v>
          </cell>
          <cell r="N23">
            <v>1747938</v>
          </cell>
          <cell r="AA23">
            <v>357681</v>
          </cell>
          <cell r="AC23">
            <v>9052844</v>
          </cell>
        </row>
        <row r="25">
          <cell r="M25">
            <v>13255</v>
          </cell>
          <cell r="N25">
            <v>773716</v>
          </cell>
          <cell r="AA25">
            <v>55534</v>
          </cell>
          <cell r="AC25">
            <v>4368280</v>
          </cell>
        </row>
        <row r="27">
          <cell r="M27">
            <v>242347</v>
          </cell>
          <cell r="N27">
            <v>9943907</v>
          </cell>
          <cell r="AA27">
            <v>1422390</v>
          </cell>
          <cell r="AC27">
            <v>52009066</v>
          </cell>
        </row>
        <row r="29">
          <cell r="M29">
            <v>136919</v>
          </cell>
          <cell r="N29">
            <v>1198270</v>
          </cell>
          <cell r="AA29">
            <v>800497</v>
          </cell>
          <cell r="AC29">
            <v>7416822</v>
          </cell>
        </row>
        <row r="31">
          <cell r="M31">
            <v>50978</v>
          </cell>
          <cell r="N31">
            <v>264481</v>
          </cell>
          <cell r="AA31">
            <v>347471</v>
          </cell>
          <cell r="AC31">
            <v>1790091</v>
          </cell>
        </row>
        <row r="33">
          <cell r="M33">
            <v>197492</v>
          </cell>
          <cell r="N33">
            <v>3954424</v>
          </cell>
          <cell r="AA33">
            <v>1205360</v>
          </cell>
          <cell r="AC33">
            <v>22082518</v>
          </cell>
        </row>
        <row r="35">
          <cell r="M35">
            <v>140207</v>
          </cell>
          <cell r="N35">
            <v>771230</v>
          </cell>
          <cell r="AA35">
            <v>798471</v>
          </cell>
          <cell r="AC35">
            <v>4934453</v>
          </cell>
        </row>
        <row r="37">
          <cell r="M37">
            <v>73851</v>
          </cell>
          <cell r="N37">
            <v>5960118</v>
          </cell>
          <cell r="AA37">
            <v>501441</v>
          </cell>
          <cell r="AC37">
            <v>31827778</v>
          </cell>
        </row>
        <row r="39">
          <cell r="M39">
            <v>17547</v>
          </cell>
          <cell r="N39">
            <v>333846</v>
          </cell>
          <cell r="AA39">
            <v>93252</v>
          </cell>
          <cell r="AC39">
            <v>1596652</v>
          </cell>
        </row>
        <row r="41">
          <cell r="M41">
            <v>8815</v>
          </cell>
          <cell r="N41">
            <v>20548</v>
          </cell>
          <cell r="AA41">
            <v>42840</v>
          </cell>
          <cell r="AC41">
            <v>120416</v>
          </cell>
        </row>
        <row r="43">
          <cell r="M43">
            <v>28943</v>
          </cell>
          <cell r="N43">
            <v>323893</v>
          </cell>
          <cell r="AA43">
            <v>236678</v>
          </cell>
          <cell r="AC43">
            <v>2349253</v>
          </cell>
        </row>
        <row r="46">
          <cell r="M46">
            <v>56947</v>
          </cell>
          <cell r="N46">
            <v>43743</v>
          </cell>
          <cell r="AA46">
            <v>365087</v>
          </cell>
          <cell r="AC46">
            <v>4701512</v>
          </cell>
        </row>
        <row r="49">
          <cell r="M49">
            <v>43743</v>
          </cell>
          <cell r="N49">
            <v>847910</v>
          </cell>
          <cell r="AA49">
            <v>301981</v>
          </cell>
          <cell r="AC49">
            <v>5383006</v>
          </cell>
        </row>
        <row r="51">
          <cell r="M51">
            <v>245363</v>
          </cell>
          <cell r="N51">
            <v>2536753</v>
          </cell>
          <cell r="AA51">
            <v>1133493</v>
          </cell>
          <cell r="AC51">
            <v>10344362</v>
          </cell>
        </row>
        <row r="52">
          <cell r="M52">
            <v>391997</v>
          </cell>
          <cell r="AA52">
            <v>1809191</v>
          </cell>
        </row>
        <row r="54">
          <cell r="M54">
            <v>45651</v>
          </cell>
          <cell r="N54">
            <v>235139</v>
          </cell>
          <cell r="AA54">
            <v>227256</v>
          </cell>
          <cell r="AC54">
            <v>1125169</v>
          </cell>
        </row>
        <row r="55">
          <cell r="M55">
            <v>254805</v>
          </cell>
          <cell r="AA55">
            <v>1304170</v>
          </cell>
        </row>
      </sheetData>
      <sheetData sheetId="1" refreshError="1"/>
      <sheetData sheetId="2">
        <row r="4">
          <cell r="M4">
            <v>18645</v>
          </cell>
          <cell r="N4">
            <v>1669483</v>
          </cell>
          <cell r="AA4">
            <v>122041</v>
          </cell>
          <cell r="AC4">
            <v>9063484</v>
          </cell>
        </row>
        <row r="5">
          <cell r="M5">
            <v>157570</v>
          </cell>
          <cell r="AA5">
            <v>1022803</v>
          </cell>
        </row>
        <row r="7">
          <cell r="M7">
            <v>3388</v>
          </cell>
          <cell r="N7">
            <v>261822</v>
          </cell>
          <cell r="AA7">
            <v>19161</v>
          </cell>
          <cell r="AC7">
            <v>1414482</v>
          </cell>
        </row>
        <row r="8">
          <cell r="M8">
            <v>42212</v>
          </cell>
          <cell r="AA8">
            <v>190808</v>
          </cell>
        </row>
        <row r="10">
          <cell r="M10">
            <v>900390</v>
          </cell>
          <cell r="N10">
            <v>43222139</v>
          </cell>
          <cell r="AA10">
            <v>6570490</v>
          </cell>
          <cell r="AC10">
            <v>264977478</v>
          </cell>
        </row>
        <row r="11">
          <cell r="M11">
            <v>0</v>
          </cell>
          <cell r="AA11">
            <v>0</v>
          </cell>
        </row>
        <row r="12">
          <cell r="M12">
            <v>128849</v>
          </cell>
          <cell r="N12">
            <v>1826870</v>
          </cell>
          <cell r="AA12">
            <v>801011</v>
          </cell>
          <cell r="AC12">
            <v>11786626</v>
          </cell>
        </row>
        <row r="13">
          <cell r="M13">
            <v>196062</v>
          </cell>
          <cell r="AA13">
            <v>1501131</v>
          </cell>
        </row>
        <row r="15">
          <cell r="M15">
            <v>84943</v>
          </cell>
          <cell r="N15">
            <v>531055</v>
          </cell>
          <cell r="AA15">
            <v>417972</v>
          </cell>
          <cell r="AC15">
            <v>3103048</v>
          </cell>
        </row>
        <row r="16">
          <cell r="M16">
            <v>11245617</v>
          </cell>
          <cell r="AA16">
            <v>53226023</v>
          </cell>
        </row>
        <row r="18">
          <cell r="M18">
            <v>63087</v>
          </cell>
          <cell r="N18">
            <v>3056292</v>
          </cell>
          <cell r="AA18">
            <v>400424</v>
          </cell>
          <cell r="AC18">
            <v>17973680</v>
          </cell>
        </row>
        <row r="20">
          <cell r="M20">
            <v>64684</v>
          </cell>
          <cell r="N20">
            <v>2914267</v>
          </cell>
          <cell r="AA20">
            <v>458869</v>
          </cell>
          <cell r="AC20">
            <v>19886535</v>
          </cell>
        </row>
        <row r="23">
          <cell r="M23">
            <v>41564</v>
          </cell>
          <cell r="N23">
            <v>1662301</v>
          </cell>
          <cell r="AA23">
            <v>254861</v>
          </cell>
          <cell r="AC23">
            <v>9978570</v>
          </cell>
        </row>
        <row r="25">
          <cell r="M25">
            <v>10973</v>
          </cell>
          <cell r="N25">
            <v>230115</v>
          </cell>
          <cell r="AA25">
            <v>101867</v>
          </cell>
          <cell r="AC25">
            <v>1916677</v>
          </cell>
        </row>
        <row r="28">
          <cell r="M28">
            <v>479049</v>
          </cell>
          <cell r="N28">
            <v>9160435</v>
          </cell>
          <cell r="AA28">
            <v>3071843</v>
          </cell>
          <cell r="AC28">
            <v>58569949</v>
          </cell>
        </row>
        <row r="30">
          <cell r="M30">
            <v>139772</v>
          </cell>
          <cell r="N30">
            <v>2906721</v>
          </cell>
          <cell r="AA30">
            <v>932900</v>
          </cell>
          <cell r="AC30">
            <v>18806063</v>
          </cell>
        </row>
        <row r="32">
          <cell r="M32">
            <v>220059</v>
          </cell>
          <cell r="N32">
            <v>4229945</v>
          </cell>
          <cell r="AA32">
            <v>1555620</v>
          </cell>
          <cell r="AC32">
            <v>26360566</v>
          </cell>
        </row>
        <row r="34">
          <cell r="M34">
            <v>232062</v>
          </cell>
          <cell r="N34">
            <v>5654751</v>
          </cell>
          <cell r="AA34">
            <v>1520882</v>
          </cell>
          <cell r="AC34">
            <v>34822798</v>
          </cell>
        </row>
        <row r="37">
          <cell r="M37">
            <v>189143</v>
          </cell>
          <cell r="N37">
            <v>2725432</v>
          </cell>
          <cell r="AA37">
            <v>1106225</v>
          </cell>
          <cell r="AC37">
            <v>16407386</v>
          </cell>
        </row>
        <row r="40">
          <cell r="M40">
            <v>72751</v>
          </cell>
          <cell r="N40">
            <v>4387143</v>
          </cell>
          <cell r="AA40">
            <v>593524</v>
          </cell>
          <cell r="AC40">
            <v>29973205</v>
          </cell>
        </row>
        <row r="43">
          <cell r="M43">
            <v>86750</v>
          </cell>
          <cell r="N43">
            <v>2714458</v>
          </cell>
          <cell r="AA43">
            <v>513902</v>
          </cell>
          <cell r="AC43">
            <v>16186806</v>
          </cell>
        </row>
        <row r="45">
          <cell r="M45">
            <v>25691</v>
          </cell>
          <cell r="N45">
            <v>175237</v>
          </cell>
          <cell r="AA45">
            <v>199484</v>
          </cell>
          <cell r="AC45">
            <v>1308332</v>
          </cell>
        </row>
        <row r="47">
          <cell r="M47">
            <v>55328</v>
          </cell>
          <cell r="N47">
            <v>1718405</v>
          </cell>
          <cell r="AA47">
            <v>320106</v>
          </cell>
          <cell r="AC47">
            <v>9586845</v>
          </cell>
        </row>
        <row r="50">
          <cell r="M50">
            <v>115355</v>
          </cell>
          <cell r="N50">
            <v>3896351</v>
          </cell>
          <cell r="AA50">
            <v>693203</v>
          </cell>
          <cell r="AC50">
            <v>23584126</v>
          </cell>
        </row>
        <row r="53">
          <cell r="M53">
            <v>107675</v>
          </cell>
          <cell r="N53">
            <v>2725749</v>
          </cell>
          <cell r="AA53">
            <v>754212</v>
          </cell>
          <cell r="AC53">
            <v>18608159</v>
          </cell>
        </row>
        <row r="55">
          <cell r="M55">
            <v>508347</v>
          </cell>
          <cell r="N55">
            <v>6752009</v>
          </cell>
          <cell r="AA55">
            <v>2960273</v>
          </cell>
          <cell r="AC55">
            <v>38372176</v>
          </cell>
        </row>
        <row r="56">
          <cell r="M56">
            <v>765184</v>
          </cell>
          <cell r="AA56">
            <v>4513240</v>
          </cell>
        </row>
        <row r="57">
          <cell r="M57">
            <v>179872</v>
          </cell>
          <cell r="N57">
            <v>1562831</v>
          </cell>
          <cell r="AA57">
            <v>1076639</v>
          </cell>
          <cell r="AC57">
            <v>8955603</v>
          </cell>
        </row>
        <row r="58">
          <cell r="M58">
            <v>1076314</v>
          </cell>
          <cell r="AA58">
            <v>6238122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6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  <sheetName val="5月登網路"/>
    </sheetNames>
    <sheetDataSet>
      <sheetData sheetId="0" refreshError="1">
        <row r="11">
          <cell r="J11">
            <v>168001</v>
          </cell>
          <cell r="K11">
            <v>87761009</v>
          </cell>
        </row>
        <row r="74">
          <cell r="Z74">
            <v>0</v>
          </cell>
        </row>
        <row r="207">
          <cell r="J207">
            <v>22124</v>
          </cell>
          <cell r="K207">
            <v>2530137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J11">
            <v>5652</v>
          </cell>
          <cell r="K11">
            <v>1059549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 refreshError="1">
        <row r="5">
          <cell r="AA5">
            <v>33484</v>
          </cell>
          <cell r="AC5">
            <v>890509</v>
          </cell>
        </row>
        <row r="8">
          <cell r="AA8">
            <v>22439</v>
          </cell>
          <cell r="AC8">
            <v>556593</v>
          </cell>
        </row>
        <row r="11">
          <cell r="AA11">
            <v>4079512</v>
          </cell>
          <cell r="AC11">
            <v>148862002</v>
          </cell>
        </row>
        <row r="13">
          <cell r="AA13">
            <v>386973</v>
          </cell>
          <cell r="AC13">
            <v>12687675</v>
          </cell>
        </row>
        <row r="16">
          <cell r="AA16">
            <v>56578</v>
          </cell>
          <cell r="AC16">
            <v>2662821</v>
          </cell>
        </row>
        <row r="19">
          <cell r="AA19">
            <v>201107</v>
          </cell>
          <cell r="AC19">
            <v>6613792</v>
          </cell>
        </row>
        <row r="21">
          <cell r="AA21">
            <v>611422</v>
          </cell>
          <cell r="AC21">
            <v>9164383</v>
          </cell>
        </row>
        <row r="23">
          <cell r="AA23">
            <v>288533</v>
          </cell>
          <cell r="AC23">
            <v>8514284</v>
          </cell>
        </row>
        <row r="25">
          <cell r="AA25">
            <v>67265</v>
          </cell>
          <cell r="AC25">
            <v>2978805</v>
          </cell>
        </row>
        <row r="27">
          <cell r="AA27">
            <v>1031885</v>
          </cell>
          <cell r="AC27">
            <v>36884076</v>
          </cell>
        </row>
        <row r="29">
          <cell r="AA29">
            <v>766657</v>
          </cell>
          <cell r="AC29">
            <v>9329224</v>
          </cell>
        </row>
        <row r="31">
          <cell r="AA31">
            <v>384237</v>
          </cell>
          <cell r="AC31">
            <v>3980409</v>
          </cell>
        </row>
        <row r="33">
          <cell r="AA33">
            <v>1173086</v>
          </cell>
          <cell r="AC33">
            <v>17941963</v>
          </cell>
        </row>
        <row r="35">
          <cell r="AA35">
            <v>999167</v>
          </cell>
          <cell r="AC35">
            <v>4935003</v>
          </cell>
        </row>
        <row r="37">
          <cell r="AA37">
            <v>521772</v>
          </cell>
          <cell r="AC37">
            <v>26457652</v>
          </cell>
        </row>
        <row r="39">
          <cell r="AA39">
            <v>96975</v>
          </cell>
          <cell r="AC39">
            <v>1526716</v>
          </cell>
        </row>
        <row r="41">
          <cell r="AA41">
            <v>122784</v>
          </cell>
          <cell r="AC41">
            <v>385448</v>
          </cell>
        </row>
        <row r="43">
          <cell r="AA43">
            <v>249191</v>
          </cell>
          <cell r="AC43">
            <v>2636021</v>
          </cell>
        </row>
        <row r="46">
          <cell r="AA46">
            <v>379286</v>
          </cell>
          <cell r="AC46">
            <v>5379350</v>
          </cell>
        </row>
        <row r="49">
          <cell r="AA49">
            <v>313416</v>
          </cell>
          <cell r="AC49">
            <v>5563344</v>
          </cell>
        </row>
        <row r="51">
          <cell r="AA51">
            <v>1137916</v>
          </cell>
          <cell r="AC51">
            <v>9458318</v>
          </cell>
        </row>
        <row r="54">
          <cell r="AA54">
            <v>241777</v>
          </cell>
          <cell r="AC54">
            <v>1237246</v>
          </cell>
        </row>
      </sheetData>
      <sheetData sheetId="1" refreshError="1"/>
      <sheetData sheetId="2" refreshError="1">
        <row r="4">
          <cell r="AA4">
            <v>121015</v>
          </cell>
          <cell r="AC4">
            <v>9156754</v>
          </cell>
        </row>
        <row r="7">
          <cell r="AA7">
            <v>16281</v>
          </cell>
          <cell r="AC7">
            <v>1052798</v>
          </cell>
        </row>
        <row r="10">
          <cell r="AA10">
            <v>5611051</v>
          </cell>
          <cell r="AC10">
            <v>222410639</v>
          </cell>
        </row>
        <row r="12">
          <cell r="AA12">
            <v>802314</v>
          </cell>
          <cell r="AC12">
            <v>11917420</v>
          </cell>
        </row>
        <row r="15">
          <cell r="AA15">
            <v>423101</v>
          </cell>
          <cell r="AC15">
            <v>2496645</v>
          </cell>
        </row>
        <row r="18">
          <cell r="AA18">
            <v>446174</v>
          </cell>
          <cell r="AC18">
            <v>18755231</v>
          </cell>
        </row>
        <row r="20">
          <cell r="AA20">
            <v>507774</v>
          </cell>
          <cell r="AC20">
            <v>18695540</v>
          </cell>
        </row>
        <row r="23">
          <cell r="AA23">
            <v>321028</v>
          </cell>
          <cell r="AC23">
            <v>8302762</v>
          </cell>
        </row>
        <row r="25">
          <cell r="AA25">
            <v>125379</v>
          </cell>
          <cell r="AC25">
            <v>2197210</v>
          </cell>
        </row>
        <row r="28">
          <cell r="AA28">
            <v>2862752</v>
          </cell>
          <cell r="AC28">
            <v>50929690</v>
          </cell>
        </row>
        <row r="30">
          <cell r="AA30">
            <v>1060262</v>
          </cell>
          <cell r="AC30">
            <v>14859077</v>
          </cell>
        </row>
        <row r="32">
          <cell r="AA32">
            <v>1564489</v>
          </cell>
          <cell r="AC32">
            <v>23733238</v>
          </cell>
        </row>
        <row r="34">
          <cell r="AA34">
            <v>1530805</v>
          </cell>
          <cell r="AC34">
            <v>27705362</v>
          </cell>
        </row>
        <row r="37">
          <cell r="AA37">
            <v>1171654</v>
          </cell>
          <cell r="AC37">
            <v>14344199</v>
          </cell>
        </row>
        <row r="40">
          <cell r="AA40">
            <v>402067</v>
          </cell>
          <cell r="AC40">
            <v>23711830</v>
          </cell>
        </row>
        <row r="43">
          <cell r="AA43">
            <v>521643</v>
          </cell>
          <cell r="AC43">
            <v>14813138</v>
          </cell>
        </row>
        <row r="45">
          <cell r="AA45">
            <v>196706</v>
          </cell>
          <cell r="AC45">
            <v>1191453</v>
          </cell>
        </row>
        <row r="47">
          <cell r="AA47">
            <v>261881</v>
          </cell>
          <cell r="AC47">
            <v>7295067</v>
          </cell>
        </row>
        <row r="50">
          <cell r="AA50">
            <v>644831</v>
          </cell>
          <cell r="AC50">
            <v>20719050</v>
          </cell>
        </row>
        <row r="53">
          <cell r="AA53">
            <v>654418</v>
          </cell>
          <cell r="AC53">
            <v>14694479</v>
          </cell>
        </row>
        <row r="55">
          <cell r="AA55">
            <v>2393652</v>
          </cell>
          <cell r="AC55">
            <v>27100966</v>
          </cell>
        </row>
        <row r="57">
          <cell r="AA57">
            <v>991607</v>
          </cell>
          <cell r="AC57">
            <v>9124044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2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  <sheetName val="1月登網路"/>
    </sheetNames>
    <sheetDataSet>
      <sheetData sheetId="0" refreshError="1">
        <row r="11">
          <cell r="B11">
            <v>271886</v>
          </cell>
          <cell r="C11">
            <v>118351540</v>
          </cell>
        </row>
        <row r="207">
          <cell r="B207">
            <v>6797</v>
          </cell>
          <cell r="C207">
            <v>1555378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B11">
            <v>1469</v>
          </cell>
          <cell r="C11">
            <v>329665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3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  <sheetName val="2月登網路"/>
    </sheetNames>
    <sheetDataSet>
      <sheetData sheetId="0" refreshError="1">
        <row r="11">
          <cell r="D11">
            <v>227452</v>
          </cell>
          <cell r="E11">
            <v>98287691</v>
          </cell>
        </row>
        <row r="207">
          <cell r="D207">
            <v>10696</v>
          </cell>
          <cell r="E207">
            <v>2056186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D11">
            <v>3158</v>
          </cell>
          <cell r="E11">
            <v>854737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4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  <sheetName val="3月登網路"/>
    </sheetNames>
    <sheetDataSet>
      <sheetData sheetId="0" refreshError="1">
        <row r="11">
          <cell r="F11">
            <v>194345</v>
          </cell>
          <cell r="G11">
            <v>91530152</v>
          </cell>
        </row>
        <row r="207">
          <cell r="F207">
            <v>20813</v>
          </cell>
          <cell r="G207">
            <v>2389105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F11">
            <v>3675</v>
          </cell>
          <cell r="G11">
            <v>951004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5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  <sheetName val="4月登網路"/>
    </sheetNames>
    <sheetDataSet>
      <sheetData sheetId="0" refreshError="1">
        <row r="11">
          <cell r="H11">
            <v>145424</v>
          </cell>
          <cell r="I11">
            <v>73474711</v>
          </cell>
        </row>
        <row r="207">
          <cell r="H207">
            <v>13246</v>
          </cell>
          <cell r="I207">
            <v>1783927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1">
          <cell r="H11">
            <v>3893</v>
          </cell>
          <cell r="I11">
            <v>1122715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整車總表"/>
      <sheetName val="6月登網路"/>
      <sheetName val="出口比較登網路"/>
      <sheetName val="出口地區"/>
      <sheetName val="同期比較"/>
      <sheetName val="整車進口"/>
      <sheetName val="整車進口試算"/>
      <sheetName val="台灣--大陸"/>
      <sheetName val="出口大陸試算"/>
      <sheetName val="台灣出口大陸"/>
      <sheetName val="自大陸進口試算"/>
      <sheetName val="自大陸進口"/>
      <sheetName val="折疊總表"/>
      <sheetName val="折疊出口統計登網路"/>
      <sheetName val="折疊出口比較登網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5">
          <cell r="Z85">
            <v>126</v>
          </cell>
        </row>
      </sheetData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登網路"/>
      <sheetName val="電動比較"/>
      <sheetName val="電動折疊同期比較"/>
    </sheetNames>
    <sheetDataSet>
      <sheetData sheetId="0">
        <row r="11">
          <cell r="B11">
            <v>17777</v>
          </cell>
          <cell r="C11">
            <v>27609985</v>
          </cell>
          <cell r="D11">
            <v>17541</v>
          </cell>
          <cell r="E11">
            <v>23031213</v>
          </cell>
          <cell r="F11">
            <v>23729</v>
          </cell>
          <cell r="G11">
            <v>32829775</v>
          </cell>
          <cell r="H11">
            <v>23873</v>
          </cell>
          <cell r="I11">
            <v>30333174</v>
          </cell>
          <cell r="J11">
            <v>27628</v>
          </cell>
          <cell r="K11">
            <v>40196175</v>
          </cell>
          <cell r="L11">
            <v>25841</v>
          </cell>
          <cell r="M11">
            <v>37823939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136389</v>
          </cell>
          <cell r="AA11">
            <v>191824261</v>
          </cell>
        </row>
        <row r="14">
          <cell r="L14">
            <v>276</v>
          </cell>
          <cell r="M14">
            <v>290019</v>
          </cell>
          <cell r="Z14">
            <v>850</v>
          </cell>
          <cell r="AA14">
            <v>900122</v>
          </cell>
        </row>
        <row r="18">
          <cell r="L18">
            <v>583</v>
          </cell>
          <cell r="M18">
            <v>1769523</v>
          </cell>
          <cell r="Z18">
            <v>1663</v>
          </cell>
          <cell r="AA18">
            <v>3946292</v>
          </cell>
        </row>
        <row r="31">
          <cell r="L31">
            <v>0</v>
          </cell>
          <cell r="M31">
            <v>0</v>
          </cell>
          <cell r="Z31">
            <v>46</v>
          </cell>
          <cell r="AA31">
            <v>88855</v>
          </cell>
        </row>
        <row r="39">
          <cell r="L39">
            <v>7094</v>
          </cell>
          <cell r="M39">
            <v>9362900</v>
          </cell>
          <cell r="Z39">
            <v>35956</v>
          </cell>
          <cell r="AA39">
            <v>49675956</v>
          </cell>
        </row>
        <row r="40">
          <cell r="L40">
            <v>2060</v>
          </cell>
          <cell r="M40">
            <v>2869509</v>
          </cell>
          <cell r="Z40">
            <v>22308</v>
          </cell>
          <cell r="AA40">
            <v>25657738</v>
          </cell>
        </row>
        <row r="41">
          <cell r="L41">
            <v>1114</v>
          </cell>
          <cell r="M41">
            <v>1547495</v>
          </cell>
          <cell r="Z41">
            <v>2955</v>
          </cell>
          <cell r="AA41">
            <v>4727064</v>
          </cell>
        </row>
        <row r="42">
          <cell r="L42">
            <v>1155</v>
          </cell>
          <cell r="M42">
            <v>1256480</v>
          </cell>
          <cell r="Z42">
            <v>6582</v>
          </cell>
          <cell r="AA42">
            <v>6847330</v>
          </cell>
        </row>
        <row r="43">
          <cell r="L43">
            <v>392</v>
          </cell>
          <cell r="M43">
            <v>590150</v>
          </cell>
          <cell r="Z43">
            <v>1187</v>
          </cell>
          <cell r="AA43">
            <v>2111842</v>
          </cell>
        </row>
        <row r="44">
          <cell r="L44">
            <v>1755</v>
          </cell>
          <cell r="M44">
            <v>3394437</v>
          </cell>
          <cell r="Z44">
            <v>8060</v>
          </cell>
          <cell r="AA44">
            <v>14772848</v>
          </cell>
        </row>
        <row r="45">
          <cell r="L45">
            <v>94</v>
          </cell>
          <cell r="M45">
            <v>89766</v>
          </cell>
          <cell r="Z45">
            <v>1477</v>
          </cell>
          <cell r="AA45">
            <v>2185821</v>
          </cell>
        </row>
        <row r="46">
          <cell r="L46">
            <v>421</v>
          </cell>
          <cell r="M46">
            <v>456847</v>
          </cell>
          <cell r="Z46">
            <v>2874</v>
          </cell>
          <cell r="AA46">
            <v>2625359</v>
          </cell>
        </row>
        <row r="47">
          <cell r="L47">
            <v>0</v>
          </cell>
          <cell r="M47">
            <v>0</v>
          </cell>
          <cell r="Z47">
            <v>0</v>
          </cell>
          <cell r="AA47">
            <v>0</v>
          </cell>
        </row>
        <row r="48">
          <cell r="L48">
            <v>0</v>
          </cell>
          <cell r="M48">
            <v>0</v>
          </cell>
          <cell r="Z48">
            <v>0</v>
          </cell>
          <cell r="AA48">
            <v>0</v>
          </cell>
        </row>
        <row r="49">
          <cell r="L49">
            <v>0</v>
          </cell>
          <cell r="M49">
            <v>0</v>
          </cell>
          <cell r="Z49">
            <v>0</v>
          </cell>
          <cell r="AA49">
            <v>0</v>
          </cell>
        </row>
        <row r="50">
          <cell r="L50">
            <v>0</v>
          </cell>
          <cell r="M50">
            <v>0</v>
          </cell>
          <cell r="Z50">
            <v>17</v>
          </cell>
          <cell r="AA50">
            <v>18895</v>
          </cell>
        </row>
        <row r="51">
          <cell r="L51">
            <v>2</v>
          </cell>
          <cell r="M51">
            <v>4099</v>
          </cell>
          <cell r="Z51">
            <v>427</v>
          </cell>
          <cell r="AA51">
            <v>493438</v>
          </cell>
        </row>
        <row r="52">
          <cell r="L52">
            <v>164</v>
          </cell>
          <cell r="M52">
            <v>203343</v>
          </cell>
          <cell r="Z52">
            <v>922</v>
          </cell>
          <cell r="AA52">
            <v>1036272</v>
          </cell>
        </row>
        <row r="53">
          <cell r="L53">
            <v>0</v>
          </cell>
          <cell r="M53">
            <v>0</v>
          </cell>
          <cell r="Z53">
            <v>119</v>
          </cell>
          <cell r="AA53">
            <v>193119</v>
          </cell>
        </row>
        <row r="54">
          <cell r="L54">
            <v>18</v>
          </cell>
          <cell r="M54">
            <v>33380</v>
          </cell>
          <cell r="Z54">
            <v>144</v>
          </cell>
          <cell r="AA54">
            <v>191475</v>
          </cell>
        </row>
        <row r="55">
          <cell r="L55">
            <v>3</v>
          </cell>
          <cell r="M55">
            <v>3236</v>
          </cell>
          <cell r="Z55">
            <v>20</v>
          </cell>
          <cell r="AA55">
            <v>25837</v>
          </cell>
        </row>
        <row r="56">
          <cell r="L56">
            <v>0</v>
          </cell>
          <cell r="M56">
            <v>0</v>
          </cell>
          <cell r="Z56">
            <v>0</v>
          </cell>
          <cell r="AA56">
            <v>0</v>
          </cell>
        </row>
        <row r="57">
          <cell r="L57">
            <v>0</v>
          </cell>
          <cell r="M57">
            <v>0</v>
          </cell>
          <cell r="Z57">
            <v>0</v>
          </cell>
          <cell r="AA57">
            <v>0</v>
          </cell>
        </row>
        <row r="58">
          <cell r="L58">
            <v>1917</v>
          </cell>
          <cell r="M58">
            <v>2797593</v>
          </cell>
          <cell r="Z58">
            <v>5110</v>
          </cell>
          <cell r="AA58">
            <v>7055311</v>
          </cell>
        </row>
        <row r="59">
          <cell r="L59">
            <v>0</v>
          </cell>
          <cell r="M59">
            <v>0</v>
          </cell>
          <cell r="Z59">
            <v>0</v>
          </cell>
          <cell r="AA59">
            <v>0</v>
          </cell>
        </row>
        <row r="60">
          <cell r="L60">
            <v>0</v>
          </cell>
          <cell r="M60">
            <v>0</v>
          </cell>
          <cell r="Z60">
            <v>1</v>
          </cell>
          <cell r="AA60">
            <v>1066</v>
          </cell>
        </row>
        <row r="61">
          <cell r="L61">
            <v>0</v>
          </cell>
          <cell r="M61">
            <v>0</v>
          </cell>
          <cell r="Z61">
            <v>9</v>
          </cell>
          <cell r="AA61">
            <v>10605</v>
          </cell>
        </row>
        <row r="62">
          <cell r="L62">
            <v>0</v>
          </cell>
          <cell r="M62">
            <v>0</v>
          </cell>
          <cell r="Z62">
            <v>0</v>
          </cell>
          <cell r="AA62">
            <v>0</v>
          </cell>
        </row>
        <row r="63">
          <cell r="L63">
            <v>0</v>
          </cell>
          <cell r="M63">
            <v>0</v>
          </cell>
          <cell r="Z63">
            <v>0</v>
          </cell>
          <cell r="AA63">
            <v>0</v>
          </cell>
        </row>
        <row r="64">
          <cell r="L64">
            <v>0</v>
          </cell>
          <cell r="M64">
            <v>0</v>
          </cell>
          <cell r="Z64">
            <v>0</v>
          </cell>
          <cell r="AA64">
            <v>0</v>
          </cell>
        </row>
        <row r="65">
          <cell r="L65">
            <v>0</v>
          </cell>
          <cell r="M65">
            <v>0</v>
          </cell>
          <cell r="Z65">
            <v>0</v>
          </cell>
          <cell r="AA65">
            <v>0</v>
          </cell>
        </row>
        <row r="66">
          <cell r="L66">
            <v>0</v>
          </cell>
          <cell r="M66">
            <v>0</v>
          </cell>
          <cell r="Z66">
            <v>0</v>
          </cell>
          <cell r="AA66">
            <v>0</v>
          </cell>
        </row>
        <row r="69">
          <cell r="L69">
            <v>636</v>
          </cell>
          <cell r="M69">
            <v>1387489</v>
          </cell>
          <cell r="Z69">
            <v>3721</v>
          </cell>
          <cell r="AA69">
            <v>7474232</v>
          </cell>
        </row>
        <row r="70">
          <cell r="L70">
            <v>854</v>
          </cell>
          <cell r="M70">
            <v>1047172</v>
          </cell>
          <cell r="Z70">
            <v>3852</v>
          </cell>
          <cell r="AA70">
            <v>5046638</v>
          </cell>
        </row>
        <row r="71">
          <cell r="L71">
            <v>0</v>
          </cell>
          <cell r="M71">
            <v>0</v>
          </cell>
          <cell r="Z71">
            <v>0</v>
          </cell>
          <cell r="AA71">
            <v>0</v>
          </cell>
        </row>
        <row r="72">
          <cell r="L72">
            <v>0</v>
          </cell>
          <cell r="M72">
            <v>0</v>
          </cell>
          <cell r="Z72">
            <v>0</v>
          </cell>
          <cell r="AA72">
            <v>0</v>
          </cell>
        </row>
        <row r="76">
          <cell r="L76">
            <v>0</v>
          </cell>
          <cell r="M76">
            <v>0</v>
          </cell>
          <cell r="Z76">
            <v>30</v>
          </cell>
          <cell r="AA76">
            <v>22784</v>
          </cell>
        </row>
        <row r="80">
          <cell r="L80">
            <v>0</v>
          </cell>
          <cell r="M80">
            <v>0</v>
          </cell>
          <cell r="Z80">
            <v>0</v>
          </cell>
          <cell r="AA80">
            <v>0</v>
          </cell>
        </row>
        <row r="84">
          <cell r="L84">
            <v>422</v>
          </cell>
          <cell r="M84">
            <v>826703</v>
          </cell>
          <cell r="Z84">
            <v>3205</v>
          </cell>
          <cell r="AA84">
            <v>5274325</v>
          </cell>
        </row>
        <row r="86">
          <cell r="L86">
            <v>428</v>
          </cell>
          <cell r="M86">
            <v>652685</v>
          </cell>
          <cell r="Z86">
            <v>2456</v>
          </cell>
          <cell r="AA86">
            <v>3636128</v>
          </cell>
        </row>
        <row r="96">
          <cell r="L96">
            <v>5443</v>
          </cell>
          <cell r="M96">
            <v>7686417</v>
          </cell>
          <cell r="Z96">
            <v>28744</v>
          </cell>
          <cell r="AA96">
            <v>42424404</v>
          </cell>
        </row>
        <row r="97">
          <cell r="L97">
            <v>470</v>
          </cell>
          <cell r="M97">
            <v>659609</v>
          </cell>
          <cell r="Z97">
            <v>2207</v>
          </cell>
          <cell r="AA97">
            <v>3044316</v>
          </cell>
        </row>
        <row r="98">
          <cell r="L98">
            <v>91</v>
          </cell>
          <cell r="M98">
            <v>132554</v>
          </cell>
          <cell r="Z98">
            <v>284</v>
          </cell>
          <cell r="AA98">
            <v>446820</v>
          </cell>
        </row>
        <row r="103">
          <cell r="L103">
            <v>72</v>
          </cell>
          <cell r="M103">
            <v>113541</v>
          </cell>
          <cell r="Z103">
            <v>101</v>
          </cell>
          <cell r="AA103">
            <v>158173</v>
          </cell>
        </row>
        <row r="104">
          <cell r="L104">
            <v>102</v>
          </cell>
          <cell r="M104">
            <v>128513</v>
          </cell>
          <cell r="Z104">
            <v>102</v>
          </cell>
          <cell r="AA104">
            <v>128513</v>
          </cell>
        </row>
        <row r="110">
          <cell r="L110">
            <v>0</v>
          </cell>
          <cell r="M110">
            <v>0</v>
          </cell>
          <cell r="Z110">
            <v>96</v>
          </cell>
          <cell r="AA110">
            <v>160068</v>
          </cell>
        </row>
        <row r="135">
          <cell r="L135">
            <v>0</v>
          </cell>
          <cell r="M135">
            <v>0</v>
          </cell>
          <cell r="Z135">
            <v>0</v>
          </cell>
          <cell r="AA135">
            <v>0</v>
          </cell>
        </row>
        <row r="137">
          <cell r="L137">
            <v>66</v>
          </cell>
          <cell r="M137">
            <v>119649</v>
          </cell>
          <cell r="Z137">
            <v>66</v>
          </cell>
          <cell r="AA137">
            <v>119649</v>
          </cell>
        </row>
        <row r="150">
          <cell r="L150">
            <v>12</v>
          </cell>
          <cell r="M150">
            <v>28559</v>
          </cell>
          <cell r="Z150">
            <v>140</v>
          </cell>
          <cell r="AA150">
            <v>165729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../../../AppData/Roaming/Microsoft/2017&#32113;&#35336;/2015&#32113;&#35336;/2014&#32113;&#35336;/2013&#32113;&#35336;/2011&#32113;&#35336;/2010&#32113;&#35336;/2009&#32113;&#35336;/&#38463;&#32879;&#22823;&#20844;&#22283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6"/>
  <sheetViews>
    <sheetView topLeftCell="A16" workbookViewId="0">
      <selection activeCell="K12" sqref="K12"/>
    </sheetView>
  </sheetViews>
  <sheetFormatPr defaultColWidth="15" defaultRowHeight="16.5"/>
  <cols>
    <col min="1" max="3" width="15" style="5"/>
    <col min="4" max="4" width="15" style="6"/>
    <col min="5" max="5" width="15" style="5"/>
    <col min="6" max="6" width="11.5" style="5" customWidth="1"/>
    <col min="7" max="7" width="15" style="5"/>
    <col min="8" max="8" width="11.25" style="5" customWidth="1"/>
    <col min="9" max="9" width="15" style="6"/>
    <col min="10" max="261" width="15" style="5"/>
    <col min="262" max="262" width="11.5" style="5" customWidth="1"/>
    <col min="263" max="263" width="15" style="5"/>
    <col min="264" max="264" width="11.25" style="5" customWidth="1"/>
    <col min="265" max="517" width="15" style="5"/>
    <col min="518" max="518" width="11.5" style="5" customWidth="1"/>
    <col min="519" max="519" width="15" style="5"/>
    <col min="520" max="520" width="11.25" style="5" customWidth="1"/>
    <col min="521" max="773" width="15" style="5"/>
    <col min="774" max="774" width="11.5" style="5" customWidth="1"/>
    <col min="775" max="775" width="15" style="5"/>
    <col min="776" max="776" width="11.25" style="5" customWidth="1"/>
    <col min="777" max="1029" width="15" style="5"/>
    <col min="1030" max="1030" width="11.5" style="5" customWidth="1"/>
    <col min="1031" max="1031" width="15" style="5"/>
    <col min="1032" max="1032" width="11.25" style="5" customWidth="1"/>
    <col min="1033" max="1285" width="15" style="5"/>
    <col min="1286" max="1286" width="11.5" style="5" customWidth="1"/>
    <col min="1287" max="1287" width="15" style="5"/>
    <col min="1288" max="1288" width="11.25" style="5" customWidth="1"/>
    <col min="1289" max="1541" width="15" style="5"/>
    <col min="1542" max="1542" width="11.5" style="5" customWidth="1"/>
    <col min="1543" max="1543" width="15" style="5"/>
    <col min="1544" max="1544" width="11.25" style="5" customWidth="1"/>
    <col min="1545" max="1797" width="15" style="5"/>
    <col min="1798" max="1798" width="11.5" style="5" customWidth="1"/>
    <col min="1799" max="1799" width="15" style="5"/>
    <col min="1800" max="1800" width="11.25" style="5" customWidth="1"/>
    <col min="1801" max="2053" width="15" style="5"/>
    <col min="2054" max="2054" width="11.5" style="5" customWidth="1"/>
    <col min="2055" max="2055" width="15" style="5"/>
    <col min="2056" max="2056" width="11.25" style="5" customWidth="1"/>
    <col min="2057" max="2309" width="15" style="5"/>
    <col min="2310" max="2310" width="11.5" style="5" customWidth="1"/>
    <col min="2311" max="2311" width="15" style="5"/>
    <col min="2312" max="2312" width="11.25" style="5" customWidth="1"/>
    <col min="2313" max="2565" width="15" style="5"/>
    <col min="2566" max="2566" width="11.5" style="5" customWidth="1"/>
    <col min="2567" max="2567" width="15" style="5"/>
    <col min="2568" max="2568" width="11.25" style="5" customWidth="1"/>
    <col min="2569" max="2821" width="15" style="5"/>
    <col min="2822" max="2822" width="11.5" style="5" customWidth="1"/>
    <col min="2823" max="2823" width="15" style="5"/>
    <col min="2824" max="2824" width="11.25" style="5" customWidth="1"/>
    <col min="2825" max="3077" width="15" style="5"/>
    <col min="3078" max="3078" width="11.5" style="5" customWidth="1"/>
    <col min="3079" max="3079" width="15" style="5"/>
    <col min="3080" max="3080" width="11.25" style="5" customWidth="1"/>
    <col min="3081" max="3333" width="15" style="5"/>
    <col min="3334" max="3334" width="11.5" style="5" customWidth="1"/>
    <col min="3335" max="3335" width="15" style="5"/>
    <col min="3336" max="3336" width="11.25" style="5" customWidth="1"/>
    <col min="3337" max="3589" width="15" style="5"/>
    <col min="3590" max="3590" width="11.5" style="5" customWidth="1"/>
    <col min="3591" max="3591" width="15" style="5"/>
    <col min="3592" max="3592" width="11.25" style="5" customWidth="1"/>
    <col min="3593" max="3845" width="15" style="5"/>
    <col min="3846" max="3846" width="11.5" style="5" customWidth="1"/>
    <col min="3847" max="3847" width="15" style="5"/>
    <col min="3848" max="3848" width="11.25" style="5" customWidth="1"/>
    <col min="3849" max="4101" width="15" style="5"/>
    <col min="4102" max="4102" width="11.5" style="5" customWidth="1"/>
    <col min="4103" max="4103" width="15" style="5"/>
    <col min="4104" max="4104" width="11.25" style="5" customWidth="1"/>
    <col min="4105" max="4357" width="15" style="5"/>
    <col min="4358" max="4358" width="11.5" style="5" customWidth="1"/>
    <col min="4359" max="4359" width="15" style="5"/>
    <col min="4360" max="4360" width="11.25" style="5" customWidth="1"/>
    <col min="4361" max="4613" width="15" style="5"/>
    <col min="4614" max="4614" width="11.5" style="5" customWidth="1"/>
    <col min="4615" max="4615" width="15" style="5"/>
    <col min="4616" max="4616" width="11.25" style="5" customWidth="1"/>
    <col min="4617" max="4869" width="15" style="5"/>
    <col min="4870" max="4870" width="11.5" style="5" customWidth="1"/>
    <col min="4871" max="4871" width="15" style="5"/>
    <col min="4872" max="4872" width="11.25" style="5" customWidth="1"/>
    <col min="4873" max="5125" width="15" style="5"/>
    <col min="5126" max="5126" width="11.5" style="5" customWidth="1"/>
    <col min="5127" max="5127" width="15" style="5"/>
    <col min="5128" max="5128" width="11.25" style="5" customWidth="1"/>
    <col min="5129" max="5381" width="15" style="5"/>
    <col min="5382" max="5382" width="11.5" style="5" customWidth="1"/>
    <col min="5383" max="5383" width="15" style="5"/>
    <col min="5384" max="5384" width="11.25" style="5" customWidth="1"/>
    <col min="5385" max="5637" width="15" style="5"/>
    <col min="5638" max="5638" width="11.5" style="5" customWidth="1"/>
    <col min="5639" max="5639" width="15" style="5"/>
    <col min="5640" max="5640" width="11.25" style="5" customWidth="1"/>
    <col min="5641" max="5893" width="15" style="5"/>
    <col min="5894" max="5894" width="11.5" style="5" customWidth="1"/>
    <col min="5895" max="5895" width="15" style="5"/>
    <col min="5896" max="5896" width="11.25" style="5" customWidth="1"/>
    <col min="5897" max="6149" width="15" style="5"/>
    <col min="6150" max="6150" width="11.5" style="5" customWidth="1"/>
    <col min="6151" max="6151" width="15" style="5"/>
    <col min="6152" max="6152" width="11.25" style="5" customWidth="1"/>
    <col min="6153" max="6405" width="15" style="5"/>
    <col min="6406" max="6406" width="11.5" style="5" customWidth="1"/>
    <col min="6407" max="6407" width="15" style="5"/>
    <col min="6408" max="6408" width="11.25" style="5" customWidth="1"/>
    <col min="6409" max="6661" width="15" style="5"/>
    <col min="6662" max="6662" width="11.5" style="5" customWidth="1"/>
    <col min="6663" max="6663" width="15" style="5"/>
    <col min="6664" max="6664" width="11.25" style="5" customWidth="1"/>
    <col min="6665" max="6917" width="15" style="5"/>
    <col min="6918" max="6918" width="11.5" style="5" customWidth="1"/>
    <col min="6919" max="6919" width="15" style="5"/>
    <col min="6920" max="6920" width="11.25" style="5" customWidth="1"/>
    <col min="6921" max="7173" width="15" style="5"/>
    <col min="7174" max="7174" width="11.5" style="5" customWidth="1"/>
    <col min="7175" max="7175" width="15" style="5"/>
    <col min="7176" max="7176" width="11.25" style="5" customWidth="1"/>
    <col min="7177" max="7429" width="15" style="5"/>
    <col min="7430" max="7430" width="11.5" style="5" customWidth="1"/>
    <col min="7431" max="7431" width="15" style="5"/>
    <col min="7432" max="7432" width="11.25" style="5" customWidth="1"/>
    <col min="7433" max="7685" width="15" style="5"/>
    <col min="7686" max="7686" width="11.5" style="5" customWidth="1"/>
    <col min="7687" max="7687" width="15" style="5"/>
    <col min="7688" max="7688" width="11.25" style="5" customWidth="1"/>
    <col min="7689" max="7941" width="15" style="5"/>
    <col min="7942" max="7942" width="11.5" style="5" customWidth="1"/>
    <col min="7943" max="7943" width="15" style="5"/>
    <col min="7944" max="7944" width="11.25" style="5" customWidth="1"/>
    <col min="7945" max="8197" width="15" style="5"/>
    <col min="8198" max="8198" width="11.5" style="5" customWidth="1"/>
    <col min="8199" max="8199" width="15" style="5"/>
    <col min="8200" max="8200" width="11.25" style="5" customWidth="1"/>
    <col min="8201" max="8453" width="15" style="5"/>
    <col min="8454" max="8454" width="11.5" style="5" customWidth="1"/>
    <col min="8455" max="8455" width="15" style="5"/>
    <col min="8456" max="8456" width="11.25" style="5" customWidth="1"/>
    <col min="8457" max="8709" width="15" style="5"/>
    <col min="8710" max="8710" width="11.5" style="5" customWidth="1"/>
    <col min="8711" max="8711" width="15" style="5"/>
    <col min="8712" max="8712" width="11.25" style="5" customWidth="1"/>
    <col min="8713" max="8965" width="15" style="5"/>
    <col min="8966" max="8966" width="11.5" style="5" customWidth="1"/>
    <col min="8967" max="8967" width="15" style="5"/>
    <col min="8968" max="8968" width="11.25" style="5" customWidth="1"/>
    <col min="8969" max="9221" width="15" style="5"/>
    <col min="9222" max="9222" width="11.5" style="5" customWidth="1"/>
    <col min="9223" max="9223" width="15" style="5"/>
    <col min="9224" max="9224" width="11.25" style="5" customWidth="1"/>
    <col min="9225" max="9477" width="15" style="5"/>
    <col min="9478" max="9478" width="11.5" style="5" customWidth="1"/>
    <col min="9479" max="9479" width="15" style="5"/>
    <col min="9480" max="9480" width="11.25" style="5" customWidth="1"/>
    <col min="9481" max="9733" width="15" style="5"/>
    <col min="9734" max="9734" width="11.5" style="5" customWidth="1"/>
    <col min="9735" max="9735" width="15" style="5"/>
    <col min="9736" max="9736" width="11.25" style="5" customWidth="1"/>
    <col min="9737" max="9989" width="15" style="5"/>
    <col min="9990" max="9990" width="11.5" style="5" customWidth="1"/>
    <col min="9991" max="9991" width="15" style="5"/>
    <col min="9992" max="9992" width="11.25" style="5" customWidth="1"/>
    <col min="9993" max="10245" width="15" style="5"/>
    <col min="10246" max="10246" width="11.5" style="5" customWidth="1"/>
    <col min="10247" max="10247" width="15" style="5"/>
    <col min="10248" max="10248" width="11.25" style="5" customWidth="1"/>
    <col min="10249" max="10501" width="15" style="5"/>
    <col min="10502" max="10502" width="11.5" style="5" customWidth="1"/>
    <col min="10503" max="10503" width="15" style="5"/>
    <col min="10504" max="10504" width="11.25" style="5" customWidth="1"/>
    <col min="10505" max="10757" width="15" style="5"/>
    <col min="10758" max="10758" width="11.5" style="5" customWidth="1"/>
    <col min="10759" max="10759" width="15" style="5"/>
    <col min="10760" max="10760" width="11.25" style="5" customWidth="1"/>
    <col min="10761" max="11013" width="15" style="5"/>
    <col min="11014" max="11014" width="11.5" style="5" customWidth="1"/>
    <col min="11015" max="11015" width="15" style="5"/>
    <col min="11016" max="11016" width="11.25" style="5" customWidth="1"/>
    <col min="11017" max="11269" width="15" style="5"/>
    <col min="11270" max="11270" width="11.5" style="5" customWidth="1"/>
    <col min="11271" max="11271" width="15" style="5"/>
    <col min="11272" max="11272" width="11.25" style="5" customWidth="1"/>
    <col min="11273" max="11525" width="15" style="5"/>
    <col min="11526" max="11526" width="11.5" style="5" customWidth="1"/>
    <col min="11527" max="11527" width="15" style="5"/>
    <col min="11528" max="11528" width="11.25" style="5" customWidth="1"/>
    <col min="11529" max="11781" width="15" style="5"/>
    <col min="11782" max="11782" width="11.5" style="5" customWidth="1"/>
    <col min="11783" max="11783" width="15" style="5"/>
    <col min="11784" max="11784" width="11.25" style="5" customWidth="1"/>
    <col min="11785" max="12037" width="15" style="5"/>
    <col min="12038" max="12038" width="11.5" style="5" customWidth="1"/>
    <col min="12039" max="12039" width="15" style="5"/>
    <col min="12040" max="12040" width="11.25" style="5" customWidth="1"/>
    <col min="12041" max="12293" width="15" style="5"/>
    <col min="12294" max="12294" width="11.5" style="5" customWidth="1"/>
    <col min="12295" max="12295" width="15" style="5"/>
    <col min="12296" max="12296" width="11.25" style="5" customWidth="1"/>
    <col min="12297" max="12549" width="15" style="5"/>
    <col min="12550" max="12550" width="11.5" style="5" customWidth="1"/>
    <col min="12551" max="12551" width="15" style="5"/>
    <col min="12552" max="12552" width="11.25" style="5" customWidth="1"/>
    <col min="12553" max="12805" width="15" style="5"/>
    <col min="12806" max="12806" width="11.5" style="5" customWidth="1"/>
    <col min="12807" max="12807" width="15" style="5"/>
    <col min="12808" max="12808" width="11.25" style="5" customWidth="1"/>
    <col min="12809" max="13061" width="15" style="5"/>
    <col min="13062" max="13062" width="11.5" style="5" customWidth="1"/>
    <col min="13063" max="13063" width="15" style="5"/>
    <col min="13064" max="13064" width="11.25" style="5" customWidth="1"/>
    <col min="13065" max="13317" width="15" style="5"/>
    <col min="13318" max="13318" width="11.5" style="5" customWidth="1"/>
    <col min="13319" max="13319" width="15" style="5"/>
    <col min="13320" max="13320" width="11.25" style="5" customWidth="1"/>
    <col min="13321" max="13573" width="15" style="5"/>
    <col min="13574" max="13574" width="11.5" style="5" customWidth="1"/>
    <col min="13575" max="13575" width="15" style="5"/>
    <col min="13576" max="13576" width="11.25" style="5" customWidth="1"/>
    <col min="13577" max="13829" width="15" style="5"/>
    <col min="13830" max="13830" width="11.5" style="5" customWidth="1"/>
    <col min="13831" max="13831" width="15" style="5"/>
    <col min="13832" max="13832" width="11.25" style="5" customWidth="1"/>
    <col min="13833" max="14085" width="15" style="5"/>
    <col min="14086" max="14086" width="11.5" style="5" customWidth="1"/>
    <col min="14087" max="14087" width="15" style="5"/>
    <col min="14088" max="14088" width="11.25" style="5" customWidth="1"/>
    <col min="14089" max="14341" width="15" style="5"/>
    <col min="14342" max="14342" width="11.5" style="5" customWidth="1"/>
    <col min="14343" max="14343" width="15" style="5"/>
    <col min="14344" max="14344" width="11.25" style="5" customWidth="1"/>
    <col min="14345" max="14597" width="15" style="5"/>
    <col min="14598" max="14598" width="11.5" style="5" customWidth="1"/>
    <col min="14599" max="14599" width="15" style="5"/>
    <col min="14600" max="14600" width="11.25" style="5" customWidth="1"/>
    <col min="14601" max="14853" width="15" style="5"/>
    <col min="14854" max="14854" width="11.5" style="5" customWidth="1"/>
    <col min="14855" max="14855" width="15" style="5"/>
    <col min="14856" max="14856" width="11.25" style="5" customWidth="1"/>
    <col min="14857" max="15109" width="15" style="5"/>
    <col min="15110" max="15110" width="11.5" style="5" customWidth="1"/>
    <col min="15111" max="15111" width="15" style="5"/>
    <col min="15112" max="15112" width="11.25" style="5" customWidth="1"/>
    <col min="15113" max="15365" width="15" style="5"/>
    <col min="15366" max="15366" width="11.5" style="5" customWidth="1"/>
    <col min="15367" max="15367" width="15" style="5"/>
    <col min="15368" max="15368" width="11.25" style="5" customWidth="1"/>
    <col min="15369" max="15621" width="15" style="5"/>
    <col min="15622" max="15622" width="11.5" style="5" customWidth="1"/>
    <col min="15623" max="15623" width="15" style="5"/>
    <col min="15624" max="15624" width="11.25" style="5" customWidth="1"/>
    <col min="15625" max="15877" width="15" style="5"/>
    <col min="15878" max="15878" width="11.5" style="5" customWidth="1"/>
    <col min="15879" max="15879" width="15" style="5"/>
    <col min="15880" max="15880" width="11.25" style="5" customWidth="1"/>
    <col min="15881" max="16133" width="15" style="5"/>
    <col min="16134" max="16134" width="11.5" style="5" customWidth="1"/>
    <col min="16135" max="16135" width="15" style="5"/>
    <col min="16136" max="16136" width="11.25" style="5" customWidth="1"/>
    <col min="16137" max="16384" width="15" style="5"/>
  </cols>
  <sheetData>
    <row r="1" spans="1:9" s="4" customFormat="1" ht="19.5">
      <c r="A1" s="1" t="s">
        <v>0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37" t="s">
        <v>1</v>
      </c>
      <c r="B3" s="538"/>
      <c r="C3" s="538"/>
      <c r="D3" s="538"/>
      <c r="E3" s="538"/>
      <c r="F3" s="538"/>
      <c r="G3" s="538"/>
      <c r="H3" s="538"/>
      <c r="I3" s="539"/>
    </row>
    <row r="4" spans="1:9" s="13" customFormat="1">
      <c r="A4" s="8" t="s">
        <v>2</v>
      </c>
      <c r="B4" s="8" t="s">
        <v>3</v>
      </c>
      <c r="C4" s="8" t="s">
        <v>4</v>
      </c>
      <c r="D4" s="9" t="s">
        <v>5</v>
      </c>
      <c r="E4" s="10" t="s">
        <v>6</v>
      </c>
      <c r="F4" s="11" t="s">
        <v>7</v>
      </c>
      <c r="G4" s="8" t="s">
        <v>8</v>
      </c>
      <c r="H4" s="11" t="s">
        <v>7</v>
      </c>
      <c r="I4" s="12" t="s">
        <v>5</v>
      </c>
    </row>
    <row r="5" spans="1:9" s="13" customFormat="1">
      <c r="A5" s="14"/>
      <c r="B5" s="14" t="s">
        <v>9</v>
      </c>
      <c r="C5" s="8" t="s">
        <v>10</v>
      </c>
      <c r="D5" s="9" t="s">
        <v>10</v>
      </c>
      <c r="E5" s="11" t="s">
        <v>9</v>
      </c>
      <c r="F5" s="11"/>
      <c r="G5" s="8" t="s">
        <v>10</v>
      </c>
      <c r="H5" s="8"/>
      <c r="I5" s="12" t="s">
        <v>10</v>
      </c>
    </row>
    <row r="6" spans="1:9">
      <c r="A6" s="15" t="s">
        <v>11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12</v>
      </c>
      <c r="B7" s="21">
        <f>SUM(B8:B10)</f>
        <v>48817</v>
      </c>
      <c r="C7" s="22">
        <f>SUM(C8:C10)</f>
        <v>41235782</v>
      </c>
      <c r="D7" s="23">
        <f>C7/B7</f>
        <v>844.70127209783482</v>
      </c>
      <c r="E7" s="22">
        <f>SUM(E8:E10)</f>
        <v>286226</v>
      </c>
      <c r="F7" s="24">
        <f>E7/$E$67</f>
        <v>0.2682271533300909</v>
      </c>
      <c r="G7" s="22">
        <f>SUM(G8:G10)</f>
        <v>243253364</v>
      </c>
      <c r="H7" s="24">
        <f>G7/$G$67</f>
        <v>0.36833008171895154</v>
      </c>
      <c r="I7" s="25">
        <f>G7/E7</f>
        <v>849.86466638250897</v>
      </c>
    </row>
    <row r="8" spans="1:9">
      <c r="A8" s="26" t="s">
        <v>13</v>
      </c>
      <c r="B8" s="27">
        <f>[1]整車總表!$L100</f>
        <v>43862</v>
      </c>
      <c r="C8" s="28">
        <f>[1]整車總表!$M100</f>
        <v>36505174</v>
      </c>
      <c r="D8" s="29">
        <f>C8/B8</f>
        <v>832.27335734804615</v>
      </c>
      <c r="E8" s="28">
        <f>[1]整車總表!$Z100</f>
        <v>250785</v>
      </c>
      <c r="F8" s="30">
        <f t="shared" ref="F8:F23" si="0">E8/$E$67</f>
        <v>0.23501480175765602</v>
      </c>
      <c r="G8" s="27">
        <f>[1]整車總表!$AA100</f>
        <v>212975552</v>
      </c>
      <c r="H8" s="30">
        <f t="shared" ref="H8:H24" si="1">G8/$G$67</f>
        <v>0.32248393684002169</v>
      </c>
      <c r="I8" s="31">
        <f t="shared" ref="I8:I40" si="2">G8/E8</f>
        <v>849.23560819028251</v>
      </c>
    </row>
    <row r="9" spans="1:9">
      <c r="A9" s="32" t="s">
        <v>14</v>
      </c>
      <c r="B9" s="27">
        <f>[1]整車總表!$L101</f>
        <v>3612</v>
      </c>
      <c r="C9" s="28">
        <f>[1]整車總表!$M101</f>
        <v>3764805</v>
      </c>
      <c r="D9" s="29">
        <f t="shared" ref="D9:D38" si="3">C9/B9</f>
        <v>1042.3048172757476</v>
      </c>
      <c r="E9" s="28">
        <f>[1]整車總表!$Z101</f>
        <v>28716</v>
      </c>
      <c r="F9" s="30">
        <f t="shared" si="0"/>
        <v>2.6910242029119964E-2</v>
      </c>
      <c r="G9" s="27">
        <f>[1]整車總表!$AA101</f>
        <v>26498548</v>
      </c>
      <c r="H9" s="30">
        <f t="shared" si="1"/>
        <v>4.0123647993100559E-2</v>
      </c>
      <c r="I9" s="31">
        <f t="shared" si="2"/>
        <v>922.77991363699675</v>
      </c>
    </row>
    <row r="10" spans="1:9">
      <c r="A10" s="32" t="s">
        <v>15</v>
      </c>
      <c r="B10" s="27">
        <f>[1]整車總表!$L102</f>
        <v>1343</v>
      </c>
      <c r="C10" s="28">
        <f>[1]整車總表!$M102</f>
        <v>965803</v>
      </c>
      <c r="D10" s="29">
        <f t="shared" si="3"/>
        <v>719.13849590469101</v>
      </c>
      <c r="E10" s="28">
        <f>[1]整車總表!$Z102</f>
        <v>6725</v>
      </c>
      <c r="F10" s="30">
        <f t="shared" si="0"/>
        <v>6.3021095433149375E-3</v>
      </c>
      <c r="G10" s="27">
        <f>[1]整車總表!$AA102</f>
        <v>3779264</v>
      </c>
      <c r="H10" s="30">
        <f t="shared" si="1"/>
        <v>5.7224968858292612E-3</v>
      </c>
      <c r="I10" s="31">
        <f t="shared" si="2"/>
        <v>561.97234200743492</v>
      </c>
    </row>
    <row r="11" spans="1:9">
      <c r="A11" s="33"/>
      <c r="B11" s="27"/>
      <c r="C11" s="27"/>
      <c r="D11" s="29"/>
      <c r="E11" s="27"/>
      <c r="F11" s="30"/>
      <c r="G11" s="27"/>
      <c r="H11" s="30"/>
      <c r="I11" s="31"/>
    </row>
    <row r="12" spans="1:9">
      <c r="A12" s="34" t="s">
        <v>16</v>
      </c>
      <c r="B12" s="35">
        <f>SUM(B13:B40)</f>
        <v>77432</v>
      </c>
      <c r="C12" s="35">
        <f>SUM(C13:C40)</f>
        <v>42602262</v>
      </c>
      <c r="D12" s="23">
        <f t="shared" si="3"/>
        <v>550.18935323897097</v>
      </c>
      <c r="E12" s="35">
        <f>SUM(E13:E40)</f>
        <v>547560</v>
      </c>
      <c r="F12" s="24">
        <f t="shared" si="0"/>
        <v>0.51312759874163971</v>
      </c>
      <c r="G12" s="35">
        <f>SUM(G13:G40)</f>
        <v>257102387</v>
      </c>
      <c r="H12" s="24">
        <f t="shared" si="1"/>
        <v>0.38930003538963392</v>
      </c>
      <c r="I12" s="25">
        <f t="shared" si="2"/>
        <v>469.54194426181607</v>
      </c>
    </row>
    <row r="13" spans="1:9">
      <c r="A13" s="26" t="s">
        <v>17</v>
      </c>
      <c r="B13" s="27">
        <f>[1]整車總表!$L41</f>
        <v>20425</v>
      </c>
      <c r="C13" s="27">
        <f>[1]整車總表!$M41</f>
        <v>17599595</v>
      </c>
      <c r="D13" s="29">
        <f t="shared" si="3"/>
        <v>861.66927784577729</v>
      </c>
      <c r="E13" s="27">
        <f>[1]整車總表!$Z41</f>
        <v>120634</v>
      </c>
      <c r="F13" s="30">
        <f t="shared" si="0"/>
        <v>0.11304813124881104</v>
      </c>
      <c r="G13" s="27">
        <f>[1]整車總表!$AA41</f>
        <v>98838233</v>
      </c>
      <c r="H13" s="30">
        <f t="shared" si="1"/>
        <v>0.14965916129261331</v>
      </c>
      <c r="I13" s="31">
        <f t="shared" si="2"/>
        <v>819.32318417693193</v>
      </c>
    </row>
    <row r="14" spans="1:9">
      <c r="A14" s="26" t="s">
        <v>18</v>
      </c>
      <c r="B14" s="27">
        <f>[1]整車總表!$L42</f>
        <v>6604</v>
      </c>
      <c r="C14" s="27">
        <f>[1]整車總表!$M42</f>
        <v>3144371</v>
      </c>
      <c r="D14" s="29">
        <f t="shared" si="3"/>
        <v>476.13128407026045</v>
      </c>
      <c r="E14" s="27">
        <f>[1]整車總表!$Z42</f>
        <v>57710</v>
      </c>
      <c r="F14" s="30">
        <f t="shared" si="0"/>
        <v>5.408100248991897E-2</v>
      </c>
      <c r="G14" s="27">
        <f>[1]整車總表!$AA42</f>
        <v>23714857</v>
      </c>
      <c r="H14" s="30">
        <f t="shared" si="1"/>
        <v>3.5908630709679513E-2</v>
      </c>
      <c r="I14" s="31">
        <f t="shared" si="2"/>
        <v>410.93150233928264</v>
      </c>
    </row>
    <row r="15" spans="1:9">
      <c r="A15" s="32" t="s">
        <v>19</v>
      </c>
      <c r="B15" s="27">
        <f>[1]整車總表!$L43</f>
        <v>4345</v>
      </c>
      <c r="C15" s="27">
        <f>[1]整車總表!$M43</f>
        <v>2480709</v>
      </c>
      <c r="D15" s="29">
        <f t="shared" si="3"/>
        <v>570.93417721518983</v>
      </c>
      <c r="E15" s="27">
        <f>[1]整車總表!$Z43</f>
        <v>23884</v>
      </c>
      <c r="F15" s="30">
        <f t="shared" si="0"/>
        <v>2.2382094324540368E-2</v>
      </c>
      <c r="G15" s="27">
        <f>[1]整車總表!$AA43</f>
        <v>13523662</v>
      </c>
      <c r="H15" s="30">
        <f t="shared" si="1"/>
        <v>2.0477297611388758E-2</v>
      </c>
      <c r="I15" s="31">
        <f t="shared" si="2"/>
        <v>566.22265952101827</v>
      </c>
    </row>
    <row r="16" spans="1:9">
      <c r="A16" s="26" t="s">
        <v>20</v>
      </c>
      <c r="B16" s="27">
        <f>[1]整車總表!$L44</f>
        <v>20115</v>
      </c>
      <c r="C16" s="27">
        <f>[1]整車總表!$M44</f>
        <v>9420549</v>
      </c>
      <c r="D16" s="29">
        <f t="shared" si="3"/>
        <v>468.33452647278153</v>
      </c>
      <c r="E16" s="27">
        <f>[1]整車總表!$Z44</f>
        <v>103957</v>
      </c>
      <c r="F16" s="30">
        <f t="shared" si="0"/>
        <v>9.741983669805071E-2</v>
      </c>
      <c r="G16" s="27">
        <f>[1]整車總表!$AA44</f>
        <v>51058328</v>
      </c>
      <c r="H16" s="30">
        <f t="shared" si="1"/>
        <v>7.7311646652800381E-2</v>
      </c>
      <c r="I16" s="31">
        <f t="shared" si="2"/>
        <v>491.14853256634956</v>
      </c>
    </row>
    <row r="17" spans="1:9">
      <c r="A17" s="26" t="s">
        <v>21</v>
      </c>
      <c r="B17" s="27">
        <f>[1]整車總表!$L45</f>
        <v>566</v>
      </c>
      <c r="C17" s="27">
        <f>[1]整車總表!$M45</f>
        <v>167946</v>
      </c>
      <c r="D17" s="29">
        <f t="shared" si="3"/>
        <v>296.72438162544171</v>
      </c>
      <c r="E17" s="27">
        <f>[1]整車總表!$Z45</f>
        <v>4108</v>
      </c>
      <c r="F17" s="30">
        <f t="shared" si="0"/>
        <v>3.8496752422212291E-3</v>
      </c>
      <c r="G17" s="27">
        <f>[1]整車總表!$AA45</f>
        <v>3315966</v>
      </c>
      <c r="H17" s="30">
        <f t="shared" si="1"/>
        <v>5.0209789812290725E-3</v>
      </c>
      <c r="I17" s="31">
        <f t="shared" si="2"/>
        <v>807.19717624148007</v>
      </c>
    </row>
    <row r="18" spans="1:9">
      <c r="A18" s="32" t="s">
        <v>22</v>
      </c>
      <c r="B18" s="27">
        <f>[1]整車總表!$L46</f>
        <v>4647</v>
      </c>
      <c r="C18" s="27">
        <f>[1]整車總表!$M46</f>
        <v>2438850</v>
      </c>
      <c r="D18" s="29">
        <f t="shared" si="3"/>
        <v>524.82246610716595</v>
      </c>
      <c r="E18" s="27">
        <f>[1]整車總表!$Z46</f>
        <v>19369</v>
      </c>
      <c r="F18" s="30">
        <f t="shared" si="0"/>
        <v>1.8151012601407737E-2</v>
      </c>
      <c r="G18" s="27">
        <f>[1]整車總表!$AA46</f>
        <v>8528775</v>
      </c>
      <c r="H18" s="30">
        <f t="shared" si="1"/>
        <v>1.2914125178193018E-2</v>
      </c>
      <c r="I18" s="31">
        <f t="shared" si="2"/>
        <v>440.3311993391502</v>
      </c>
    </row>
    <row r="19" spans="1:9">
      <c r="A19" s="32" t="s">
        <v>23</v>
      </c>
      <c r="B19" s="27">
        <f>[1]整車總表!$L47</f>
        <v>4440</v>
      </c>
      <c r="C19" s="27">
        <f>[1]整車總表!$M47</f>
        <v>4118860</v>
      </c>
      <c r="D19" s="29">
        <f t="shared" si="3"/>
        <v>927.67117117117118</v>
      </c>
      <c r="E19" s="27">
        <f>[1]整車總表!$Z47</f>
        <v>28891</v>
      </c>
      <c r="F19" s="30">
        <f t="shared" si="0"/>
        <v>2.7074237444745259E-2</v>
      </c>
      <c r="G19" s="27">
        <f>[1]整車總表!$AA47</f>
        <v>23924452</v>
      </c>
      <c r="H19" s="30">
        <f t="shared" si="1"/>
        <v>3.622599587252217E-2</v>
      </c>
      <c r="I19" s="31">
        <f t="shared" si="2"/>
        <v>828.09359316049984</v>
      </c>
    </row>
    <row r="20" spans="1:9">
      <c r="A20" s="26" t="s">
        <v>24</v>
      </c>
      <c r="B20" s="27">
        <f>[1]整車總表!$L48</f>
        <v>1219</v>
      </c>
      <c r="C20" s="27">
        <f>[1]整車總表!$M48</f>
        <v>242642</v>
      </c>
      <c r="D20" s="29">
        <f t="shared" si="3"/>
        <v>199.05004101722724</v>
      </c>
      <c r="E20" s="27">
        <f>[1]整車總表!$Z48</f>
        <v>26309</v>
      </c>
      <c r="F20" s="30">
        <f t="shared" si="0"/>
        <v>2.4654602226776609E-2</v>
      </c>
      <c r="G20" s="27">
        <f>[1]整車總表!$AA48</f>
        <v>4332272</v>
      </c>
      <c r="H20" s="30">
        <f t="shared" si="1"/>
        <v>6.559852137496958E-3</v>
      </c>
      <c r="I20" s="31">
        <f t="shared" si="2"/>
        <v>164.66882055570338</v>
      </c>
    </row>
    <row r="21" spans="1:9">
      <c r="A21" s="32" t="s">
        <v>25</v>
      </c>
      <c r="B21" s="27">
        <f>[1]整車總表!$L49</f>
        <v>3</v>
      </c>
      <c r="C21" s="27">
        <f>[1]整車總表!$M49</f>
        <v>4213</v>
      </c>
      <c r="D21" s="29">
        <f t="shared" si="3"/>
        <v>1404.3333333333333</v>
      </c>
      <c r="E21" s="27">
        <f>[1]整車總表!$Z49</f>
        <v>3978</v>
      </c>
      <c r="F21" s="30">
        <f t="shared" si="0"/>
        <v>3.7278500763281521E-3</v>
      </c>
      <c r="G21" s="27">
        <f>[1]整車總表!$AA49</f>
        <v>122220</v>
      </c>
      <c r="H21" s="30">
        <f t="shared" si="1"/>
        <v>1.850634328234419E-4</v>
      </c>
      <c r="I21" s="31">
        <f t="shared" si="2"/>
        <v>30.72398190045249</v>
      </c>
    </row>
    <row r="22" spans="1:9">
      <c r="A22" s="26" t="s">
        <v>26</v>
      </c>
      <c r="B22" s="27">
        <f>[1]整車總表!$L50</f>
        <v>2976</v>
      </c>
      <c r="C22" s="27">
        <f>[1]整車總表!$M50</f>
        <v>100622</v>
      </c>
      <c r="D22" s="29">
        <f t="shared" si="3"/>
        <v>33.811155913978496</v>
      </c>
      <c r="E22" s="27">
        <f>[1]整車總表!$Z50</f>
        <v>5394</v>
      </c>
      <c r="F22" s="30">
        <f t="shared" si="0"/>
        <v>5.0548072679019737E-3</v>
      </c>
      <c r="G22" s="27">
        <f>[1]整車總表!$AA50</f>
        <v>274209</v>
      </c>
      <c r="H22" s="30">
        <f t="shared" si="1"/>
        <v>4.152025761011551E-4</v>
      </c>
      <c r="I22" s="31">
        <f t="shared" si="2"/>
        <v>50.835928809788655</v>
      </c>
    </row>
    <row r="23" spans="1:9">
      <c r="A23" s="32" t="s">
        <v>27</v>
      </c>
      <c r="B23" s="27">
        <f>[1]整車總表!$L51</f>
        <v>0</v>
      </c>
      <c r="C23" s="27">
        <f>[1]整車總表!$M51</f>
        <v>0</v>
      </c>
      <c r="D23" s="36">
        <v>0</v>
      </c>
      <c r="E23" s="27">
        <f>[1]整車總表!$Z51</f>
        <v>422</v>
      </c>
      <c r="F23" s="30">
        <f t="shared" si="0"/>
        <v>3.9546323082214181E-4</v>
      </c>
      <c r="G23" s="27">
        <f>[1]整車總表!$AA51</f>
        <v>104983</v>
      </c>
      <c r="H23" s="30">
        <f t="shared" si="1"/>
        <v>1.5896346234743413E-4</v>
      </c>
      <c r="I23" s="31">
        <f t="shared" si="2"/>
        <v>248.77488151658767</v>
      </c>
    </row>
    <row r="24" spans="1:9">
      <c r="A24" s="32" t="s">
        <v>28</v>
      </c>
      <c r="B24" s="27">
        <f>[1]整車總表!$L52</f>
        <v>320</v>
      </c>
      <c r="C24" s="27">
        <f>[1]整車總表!$M52</f>
        <v>536162</v>
      </c>
      <c r="D24" s="29">
        <f t="shared" si="3"/>
        <v>1675.5062499999999</v>
      </c>
      <c r="E24" s="27">
        <f>[1]整車總表!$Z52</f>
        <v>904</v>
      </c>
      <c r="F24" s="30">
        <f>E24/$E$67</f>
        <v>8.4715346128724214E-4</v>
      </c>
      <c r="G24" s="27">
        <f>[1]整車總表!$AA52</f>
        <v>1970675</v>
      </c>
      <c r="H24" s="30">
        <f t="shared" si="1"/>
        <v>2.9839623668739676E-3</v>
      </c>
      <c r="I24" s="31">
        <f t="shared" si="2"/>
        <v>2179.950221238938</v>
      </c>
    </row>
    <row r="25" spans="1:9">
      <c r="A25" s="32" t="s">
        <v>29</v>
      </c>
      <c r="B25" s="27">
        <f>[1]整車總表!$L53</f>
        <v>1</v>
      </c>
      <c r="C25" s="27">
        <f>[1]整車總表!$M53</f>
        <v>3297</v>
      </c>
      <c r="D25" s="29">
        <f t="shared" si="3"/>
        <v>3297</v>
      </c>
      <c r="E25" s="27">
        <f>[1]整車總表!$Z53</f>
        <v>46</v>
      </c>
      <c r="F25" s="30">
        <f>E25/$E$67</f>
        <v>4.3107366392934891E-5</v>
      </c>
      <c r="G25" s="27">
        <f>[1]整車總表!$AA53</f>
        <v>12733</v>
      </c>
      <c r="H25" s="30">
        <f>G25/$G$67</f>
        <v>1.9280090739166139E-5</v>
      </c>
      <c r="I25" s="31">
        <f t="shared" si="2"/>
        <v>276.80434782608694</v>
      </c>
    </row>
    <row r="26" spans="1:9">
      <c r="A26" s="26" t="s">
        <v>30</v>
      </c>
      <c r="B26" s="27">
        <f>[1]整車總表!$L54</f>
        <v>7462</v>
      </c>
      <c r="C26" s="27">
        <f>[1]整車總表!$M54</f>
        <v>1310431</v>
      </c>
      <c r="D26" s="29">
        <f t="shared" si="3"/>
        <v>175.61391047976414</v>
      </c>
      <c r="E26" s="27">
        <f>[1]整車總表!$Z54</f>
        <v>80786</v>
      </c>
      <c r="F26" s="30">
        <f>E26/$E$67</f>
        <v>7.570590655260083E-2</v>
      </c>
      <c r="G26" s="27">
        <f>[1]整車總表!$AA54</f>
        <v>12741969</v>
      </c>
      <c r="H26" s="30">
        <f>G26/$G$67</f>
        <v>1.9293671445507109E-2</v>
      </c>
      <c r="I26" s="31">
        <f t="shared" si="2"/>
        <v>157.72496472161018</v>
      </c>
    </row>
    <row r="27" spans="1:9">
      <c r="A27" s="26" t="s">
        <v>31</v>
      </c>
      <c r="B27" s="27">
        <f>[1]整車總表!$L55</f>
        <v>0</v>
      </c>
      <c r="C27" s="27">
        <f>[1]整車總表!$M55</f>
        <v>0</v>
      </c>
      <c r="D27" s="36">
        <v>0</v>
      </c>
      <c r="E27" s="27">
        <f>[1]整車總表!$Z55</f>
        <v>4951</v>
      </c>
      <c r="F27" s="30">
        <f>E27/$E$67</f>
        <v>4.6396645872047969E-3</v>
      </c>
      <c r="G27" s="27">
        <f>[1]整車總表!$AA55</f>
        <v>1115740</v>
      </c>
      <c r="H27" s="30">
        <f>G27/$G$67</f>
        <v>1.6894344177583623E-3</v>
      </c>
      <c r="I27" s="31">
        <f t="shared" si="2"/>
        <v>225.35649363764895</v>
      </c>
    </row>
    <row r="28" spans="1:9">
      <c r="A28" s="37" t="s">
        <v>32</v>
      </c>
      <c r="B28" s="27">
        <f>[1]整車總表!$L56</f>
        <v>2551</v>
      </c>
      <c r="C28" s="27">
        <f>[1]整車總表!$M56</f>
        <v>394113</v>
      </c>
      <c r="D28" s="29">
        <f t="shared" si="3"/>
        <v>154.49353194825559</v>
      </c>
      <c r="E28" s="27">
        <f>[1]整車總表!$Z56</f>
        <v>22280</v>
      </c>
      <c r="F28" s="30">
        <f>E28/$E$67</f>
        <v>2.0878959200751942E-2</v>
      </c>
      <c r="G28" s="27">
        <f>[1]整車總表!$AA56</f>
        <v>3250012</v>
      </c>
      <c r="H28" s="30">
        <f>G28/$G$67</f>
        <v>4.9211125628978889E-3</v>
      </c>
      <c r="I28" s="31">
        <f t="shared" si="2"/>
        <v>145.87127468581687</v>
      </c>
    </row>
    <row r="29" spans="1:9">
      <c r="A29" s="37" t="s">
        <v>33</v>
      </c>
      <c r="B29" s="27">
        <f>[1]整車總表!$L57</f>
        <v>251</v>
      </c>
      <c r="C29" s="27">
        <f>[1]整車總表!$M57</f>
        <v>133432</v>
      </c>
      <c r="D29" s="29">
        <f t="shared" si="3"/>
        <v>531.60159362549803</v>
      </c>
      <c r="E29" s="27">
        <f>[1]整車總表!$Z57</f>
        <v>20555</v>
      </c>
      <c r="F29" s="30">
        <f t="shared" ref="F29:F40" si="4">E29/$E$67</f>
        <v>1.9262432961016884E-2</v>
      </c>
      <c r="G29" s="27">
        <f>[1]整車總表!$AA57</f>
        <v>4485802</v>
      </c>
      <c r="H29" s="30">
        <f t="shared" ref="H29:H40" si="5">G29/$G$67</f>
        <v>6.7923246366082581E-3</v>
      </c>
      <c r="I29" s="31">
        <f t="shared" si="2"/>
        <v>218.23410362442229</v>
      </c>
    </row>
    <row r="30" spans="1:9">
      <c r="A30" s="37" t="s">
        <v>34</v>
      </c>
      <c r="B30" s="27">
        <f>[1]整車總表!$L58</f>
        <v>0</v>
      </c>
      <c r="C30" s="27">
        <f>[1]整車總表!$M58</f>
        <v>0</v>
      </c>
      <c r="D30" s="36">
        <v>0</v>
      </c>
      <c r="E30" s="27">
        <f>[1]整車總表!$Z58</f>
        <v>278</v>
      </c>
      <c r="F30" s="30">
        <f t="shared" si="4"/>
        <v>2.6051843167904131E-4</v>
      </c>
      <c r="G30" s="27">
        <f>[1]整車總表!$AA58</f>
        <v>47554</v>
      </c>
      <c r="H30" s="30">
        <f t="shared" si="5"/>
        <v>7.200545315403334E-5</v>
      </c>
      <c r="I30" s="31">
        <f t="shared" si="2"/>
        <v>171.05755395683454</v>
      </c>
    </row>
    <row r="31" spans="1:9">
      <c r="A31" s="37" t="s">
        <v>35</v>
      </c>
      <c r="B31" s="27">
        <f>[1]整車總表!$L59</f>
        <v>0</v>
      </c>
      <c r="C31" s="27">
        <f>[1]整車總表!$M59</f>
        <v>0</v>
      </c>
      <c r="D31" s="36">
        <v>0</v>
      </c>
      <c r="E31" s="27">
        <f>[1]整車總表!$Z59</f>
        <v>0</v>
      </c>
      <c r="F31" s="30">
        <f t="shared" si="4"/>
        <v>0</v>
      </c>
      <c r="G31" s="27">
        <f>[1]整車總表!$AA59</f>
        <v>0</v>
      </c>
      <c r="H31" s="30">
        <f t="shared" si="5"/>
        <v>0</v>
      </c>
      <c r="I31" s="38">
        <v>0</v>
      </c>
    </row>
    <row r="32" spans="1:9">
      <c r="A32" s="32" t="s">
        <v>36</v>
      </c>
      <c r="B32" s="27">
        <f>[1]整車總表!$L60</f>
        <v>398</v>
      </c>
      <c r="C32" s="27">
        <f>[1]整車總表!$M60</f>
        <v>126867</v>
      </c>
      <c r="D32" s="29">
        <f t="shared" si="3"/>
        <v>318.7613065326633</v>
      </c>
      <c r="E32" s="27">
        <f>[1]整車總表!$Z60</f>
        <v>5215</v>
      </c>
      <c r="F32" s="30">
        <f t="shared" si="4"/>
        <v>4.8870633856338145E-3</v>
      </c>
      <c r="G32" s="27">
        <f>[1]整車總表!$AA60</f>
        <v>1047945</v>
      </c>
      <c r="H32" s="30">
        <f t="shared" si="5"/>
        <v>1.5867803887265734E-3</v>
      </c>
      <c r="I32" s="31">
        <f t="shared" si="2"/>
        <v>200.94822627037391</v>
      </c>
    </row>
    <row r="33" spans="1:9">
      <c r="A33" s="32" t="s">
        <v>37</v>
      </c>
      <c r="B33" s="27">
        <f>[1]整車總表!$L61</f>
        <v>0</v>
      </c>
      <c r="C33" s="27">
        <f>[1]整車總表!$M61</f>
        <v>0</v>
      </c>
      <c r="D33" s="36">
        <v>0</v>
      </c>
      <c r="E33" s="27">
        <f>[1]整車總表!$Z61</f>
        <v>878</v>
      </c>
      <c r="F33" s="30">
        <f t="shared" si="4"/>
        <v>8.2278842810862686E-4</v>
      </c>
      <c r="G33" s="27">
        <f>[1]整車總表!$AA61</f>
        <v>120420</v>
      </c>
      <c r="H33" s="30">
        <f t="shared" si="5"/>
        <v>1.8233790362132935E-4</v>
      </c>
      <c r="I33" s="31">
        <f t="shared" si="2"/>
        <v>137.15261958997723</v>
      </c>
    </row>
    <row r="34" spans="1:9">
      <c r="A34" s="37" t="s">
        <v>38</v>
      </c>
      <c r="B34" s="27">
        <f>[1]整車總表!$L62</f>
        <v>0</v>
      </c>
      <c r="C34" s="27">
        <f>[1]整車總表!$M62</f>
        <v>0</v>
      </c>
      <c r="D34" s="36">
        <v>0</v>
      </c>
      <c r="E34" s="27">
        <f>[1]整車總表!$Z62</f>
        <v>5987</v>
      </c>
      <c r="F34" s="30">
        <f t="shared" si="4"/>
        <v>5.6105174477065478E-3</v>
      </c>
      <c r="G34" s="27">
        <f>[1]整車總表!$AA62</f>
        <v>1644410</v>
      </c>
      <c r="H34" s="30">
        <f t="shared" si="5"/>
        <v>2.4899374862477177E-3</v>
      </c>
      <c r="I34" s="31">
        <f t="shared" si="2"/>
        <v>274.66343744780357</v>
      </c>
    </row>
    <row r="35" spans="1:9">
      <c r="A35" s="39" t="s">
        <v>39</v>
      </c>
      <c r="B35" s="27">
        <f>[1]整車總表!$L63</f>
        <v>1062</v>
      </c>
      <c r="C35" s="27">
        <f>[1]整車總表!$M63</f>
        <v>372856</v>
      </c>
      <c r="D35" s="29">
        <f t="shared" si="3"/>
        <v>351.08851224105462</v>
      </c>
      <c r="E35" s="27">
        <f>[1]整車總表!$Z63</f>
        <v>7411</v>
      </c>
      <c r="F35" s="30">
        <f t="shared" si="4"/>
        <v>6.9449715725660973E-3</v>
      </c>
      <c r="G35" s="27">
        <f>[1]整車總表!$AA63</f>
        <v>2284149</v>
      </c>
      <c r="H35" s="30">
        <f t="shared" si="5"/>
        <v>3.458619334153428E-3</v>
      </c>
      <c r="I35" s="31">
        <f t="shared" si="2"/>
        <v>308.2106328430711</v>
      </c>
    </row>
    <row r="36" spans="1:9">
      <c r="A36" s="37" t="s">
        <v>40</v>
      </c>
      <c r="B36" s="27">
        <f>[1]整車總表!$L64</f>
        <v>0</v>
      </c>
      <c r="C36" s="27">
        <f>[1]整車總表!$M64</f>
        <v>0</v>
      </c>
      <c r="D36" s="36">
        <v>0</v>
      </c>
      <c r="E36" s="27">
        <f>[1]整車總表!$Z64</f>
        <v>1504</v>
      </c>
      <c r="F36" s="30">
        <f t="shared" si="4"/>
        <v>1.4094234577168277E-3</v>
      </c>
      <c r="G36" s="27">
        <f>[1]整車總表!$AA64</f>
        <v>337187</v>
      </c>
      <c r="H36" s="30">
        <f t="shared" si="5"/>
        <v>5.1056278615151281E-4</v>
      </c>
      <c r="I36" s="31">
        <f t="shared" si="2"/>
        <v>224.19348404255319</v>
      </c>
    </row>
    <row r="37" spans="1:9">
      <c r="A37" s="37" t="s">
        <v>41</v>
      </c>
      <c r="B37" s="27">
        <f>[1]整車總表!$L65</f>
        <v>0</v>
      </c>
      <c r="C37" s="27">
        <f>[1]整車總表!$M65</f>
        <v>0</v>
      </c>
      <c r="D37" s="36">
        <v>0</v>
      </c>
      <c r="E37" s="27">
        <f>[1]整車總表!$Z65</f>
        <v>433</v>
      </c>
      <c r="F37" s="30">
        <f t="shared" si="4"/>
        <v>4.0577151409001755E-4</v>
      </c>
      <c r="G37" s="27">
        <f>[1]整車總表!$AA65</f>
        <v>55662</v>
      </c>
      <c r="H37" s="30">
        <f t="shared" si="5"/>
        <v>8.4282448026660304E-5</v>
      </c>
      <c r="I37" s="31">
        <f t="shared" si="2"/>
        <v>128.54965357967669</v>
      </c>
    </row>
    <row r="38" spans="1:9">
      <c r="A38" s="37" t="s">
        <v>42</v>
      </c>
      <c r="B38" s="27">
        <f>[1]整車總表!$L66</f>
        <v>47</v>
      </c>
      <c r="C38" s="27">
        <f>[1]整車總表!$M66</f>
        <v>6747</v>
      </c>
      <c r="D38" s="29">
        <f t="shared" si="3"/>
        <v>143.55319148936169</v>
      </c>
      <c r="E38" s="27">
        <f>[1]整車總表!$Z66</f>
        <v>634</v>
      </c>
      <c r="F38" s="30">
        <f t="shared" si="4"/>
        <v>5.9413196289392867E-4</v>
      </c>
      <c r="G38" s="27">
        <f>[1]整車總表!$AA66</f>
        <v>96579</v>
      </c>
      <c r="H38" s="30">
        <f t="shared" si="5"/>
        <v>1.4623826933934865E-4</v>
      </c>
      <c r="I38" s="31">
        <f t="shared" si="2"/>
        <v>152.33280757097791</v>
      </c>
    </row>
    <row r="39" spans="1:9">
      <c r="A39" s="37" t="s">
        <v>43</v>
      </c>
      <c r="B39" s="27">
        <f>[1]整車總表!$L67</f>
        <v>0</v>
      </c>
      <c r="C39" s="27">
        <f>[1]整車總表!$M67</f>
        <v>0</v>
      </c>
      <c r="D39" s="36">
        <v>0</v>
      </c>
      <c r="E39" s="27">
        <f>[1]整車總表!$Z67</f>
        <v>76</v>
      </c>
      <c r="F39" s="30">
        <f t="shared" si="4"/>
        <v>7.1220866214414161E-5</v>
      </c>
      <c r="G39" s="27">
        <f>[1]整車總表!$AA67</f>
        <v>9669</v>
      </c>
      <c r="H39" s="30">
        <f t="shared" si="5"/>
        <v>1.464063436401456E-5</v>
      </c>
      <c r="I39" s="31">
        <f t="shared" si="2"/>
        <v>127.22368421052632</v>
      </c>
    </row>
    <row r="40" spans="1:9">
      <c r="A40" s="32" t="s">
        <v>44</v>
      </c>
      <c r="B40" s="27">
        <f>[1]整車總表!$L68</f>
        <v>0</v>
      </c>
      <c r="C40" s="27">
        <f>[1]整車總表!$M68</f>
        <v>0</v>
      </c>
      <c r="D40" s="36">
        <v>0</v>
      </c>
      <c r="E40" s="27">
        <f>[1]整車總表!$Z68</f>
        <v>966</v>
      </c>
      <c r="F40" s="30">
        <f t="shared" si="4"/>
        <v>9.0525469425163272E-4</v>
      </c>
      <c r="G40" s="27">
        <f>[1]整車總表!$AA68</f>
        <v>143924</v>
      </c>
      <c r="H40" s="30">
        <f t="shared" si="5"/>
        <v>2.1792725826935895E-4</v>
      </c>
      <c r="I40" s="31">
        <f t="shared" si="2"/>
        <v>148.98964803312629</v>
      </c>
    </row>
    <row r="41" spans="1:9" ht="12" customHeight="1">
      <c r="A41" s="32"/>
      <c r="B41" s="27"/>
      <c r="C41" s="27">
        <f>[1]整車總表!$I69</f>
        <v>0</v>
      </c>
      <c r="D41" s="29"/>
      <c r="E41" s="27"/>
      <c r="F41" s="30"/>
      <c r="G41" s="27"/>
      <c r="H41" s="30"/>
      <c r="I41" s="31"/>
    </row>
    <row r="42" spans="1:9">
      <c r="A42" s="40" t="s">
        <v>45</v>
      </c>
      <c r="B42" s="35">
        <f>SUM(B43:B46)</f>
        <v>6908</v>
      </c>
      <c r="C42" s="35">
        <f>SUM(C43:C46)</f>
        <v>3226903</v>
      </c>
      <c r="D42" s="23">
        <f>C42/B42</f>
        <v>467.12550665894616</v>
      </c>
      <c r="E42" s="35">
        <f>SUM(E43:E46)</f>
        <v>46024</v>
      </c>
      <c r="F42" s="24">
        <f>E42/$E$67</f>
        <v>4.3129857192792075E-2</v>
      </c>
      <c r="G42" s="35">
        <f>SUM(G43:G46)</f>
        <v>22567355</v>
      </c>
      <c r="H42" s="24">
        <f>G42/$G$67</f>
        <v>3.4171102814966992E-2</v>
      </c>
      <c r="I42" s="25">
        <f>G42/E42</f>
        <v>490.33884495046061</v>
      </c>
    </row>
    <row r="43" spans="1:9">
      <c r="A43" s="26" t="s">
        <v>46</v>
      </c>
      <c r="B43" s="27">
        <f>[1]整車總表!$L71</f>
        <v>819</v>
      </c>
      <c r="C43" s="27">
        <f>[1]整車總表!$M71</f>
        <v>1539616</v>
      </c>
      <c r="D43" s="29">
        <f>C43/B43</f>
        <v>1879.8730158730159</v>
      </c>
      <c r="E43" s="27">
        <f>[1]整車總表!$Z71</f>
        <v>5454</v>
      </c>
      <c r="F43" s="30">
        <f>E43/$E$67</f>
        <v>5.1110342675449328E-3</v>
      </c>
      <c r="G43" s="27">
        <f>[1]整車總表!$AA71</f>
        <v>7832213</v>
      </c>
      <c r="H43" s="30">
        <f>G43/$G$67</f>
        <v>1.1859402915925285E-2</v>
      </c>
      <c r="I43" s="31">
        <f>G43/E43</f>
        <v>1436.0493215988265</v>
      </c>
    </row>
    <row r="44" spans="1:9">
      <c r="A44" s="26" t="s">
        <v>47</v>
      </c>
      <c r="B44" s="27">
        <f>[1]整車總表!$L72</f>
        <v>6087</v>
      </c>
      <c r="C44" s="27">
        <f>[1]整車總表!$M72</f>
        <v>1683318</v>
      </c>
      <c r="D44" s="29">
        <f>C44/B44</f>
        <v>276.54312469196651</v>
      </c>
      <c r="E44" s="27">
        <f>[1]整車總表!$Z72</f>
        <v>40449</v>
      </c>
      <c r="F44" s="30">
        <f>E44/$E$67</f>
        <v>3.7905431809300505E-2</v>
      </c>
      <c r="G44" s="27">
        <f>[1]整車總表!$AA72</f>
        <v>14628011</v>
      </c>
      <c r="H44" s="30">
        <f>G44/$G$67</f>
        <v>2.2149483971846417E-2</v>
      </c>
      <c r="I44" s="31">
        <f>G44/E44</f>
        <v>361.64085638705529</v>
      </c>
    </row>
    <row r="45" spans="1:9">
      <c r="A45" s="26" t="s">
        <v>48</v>
      </c>
      <c r="B45" s="27">
        <f>[1]整車總表!$L73</f>
        <v>2</v>
      </c>
      <c r="C45" s="27">
        <f>[1]整車總表!$M73</f>
        <v>3969</v>
      </c>
      <c r="D45" s="29">
        <f>C45/B45</f>
        <v>1984.5</v>
      </c>
      <c r="E45" s="27">
        <f>[1]整車總表!$Z73</f>
        <v>121</v>
      </c>
      <c r="F45" s="30">
        <f>E45/$E$67</f>
        <v>1.1339111594663309E-4</v>
      </c>
      <c r="G45" s="27">
        <f>[1]整車總表!$AA73</f>
        <v>107131</v>
      </c>
      <c r="H45" s="30">
        <f>G45/$G$67</f>
        <v>1.6221592719528843E-4</v>
      </c>
      <c r="I45" s="31">
        <f>G45/E45</f>
        <v>885.38016528925618</v>
      </c>
    </row>
    <row r="46" spans="1:9">
      <c r="A46" s="32" t="s">
        <v>49</v>
      </c>
      <c r="B46" s="27">
        <f>[1]整車總表!$L74</f>
        <v>0</v>
      </c>
      <c r="C46" s="27">
        <f>[1]整車總表!$M74</f>
        <v>0</v>
      </c>
      <c r="D46" s="36">
        <v>0</v>
      </c>
      <c r="E46" s="27">
        <f>[1]整車總表!$Z74</f>
        <v>0</v>
      </c>
      <c r="F46" s="30">
        <f>E46/$E$67</f>
        <v>0</v>
      </c>
      <c r="G46" s="27">
        <f>[1]整車總表!$AA74</f>
        <v>0</v>
      </c>
      <c r="H46" s="30">
        <f>G46/$G$67</f>
        <v>0</v>
      </c>
      <c r="I46" s="38">
        <v>0</v>
      </c>
    </row>
    <row r="47" spans="1:9">
      <c r="A47" s="32"/>
      <c r="B47" s="27"/>
      <c r="C47" s="27"/>
      <c r="D47" s="29"/>
      <c r="E47" s="27"/>
      <c r="F47" s="30"/>
      <c r="G47" s="27"/>
      <c r="H47" s="30"/>
      <c r="I47" s="31"/>
    </row>
    <row r="48" spans="1:9">
      <c r="A48" s="40" t="s">
        <v>50</v>
      </c>
      <c r="B48" s="35">
        <f>SUM(B49:B65)</f>
        <v>26115</v>
      </c>
      <c r="C48" s="35">
        <f>SUM(C49:C65)</f>
        <v>24725139</v>
      </c>
      <c r="D48" s="23">
        <f t="shared" ref="D48:D64" si="6">C48/B48</f>
        <v>946.77920735209648</v>
      </c>
      <c r="E48" s="35">
        <f>SUM(E49:E65)</f>
        <v>164252</v>
      </c>
      <c r="F48" s="24">
        <f t="shared" ref="F48:F65" si="7">E48/$E$67</f>
        <v>0.15392328575592046</v>
      </c>
      <c r="G48" s="35">
        <f>SUM(G49:G65)</f>
        <v>123978834</v>
      </c>
      <c r="H48" s="24">
        <f t="shared" ref="H48:H66" si="8">G48/$G$67</f>
        <v>0.18772662917270211</v>
      </c>
      <c r="I48" s="25">
        <f t="shared" ref="I48:I65" si="9">G48/E48</f>
        <v>754.80867204052311</v>
      </c>
    </row>
    <row r="49" spans="1:9">
      <c r="A49" s="26" t="s">
        <v>51</v>
      </c>
      <c r="B49" s="27">
        <f>[1]整車總表!$L14</f>
        <v>3743</v>
      </c>
      <c r="C49" s="27">
        <f>[1]整車總表!$M14</f>
        <v>3320260</v>
      </c>
      <c r="D49" s="29">
        <f t="shared" si="6"/>
        <v>887.05850921720548</v>
      </c>
      <c r="E49" s="27">
        <f>[1]整車總表!$Z$14</f>
        <v>64182</v>
      </c>
      <c r="F49" s="30">
        <f t="shared" si="7"/>
        <v>6.0146021518072766E-2</v>
      </c>
      <c r="G49" s="27">
        <f>[1]整車總表!$AA$14</f>
        <v>32615583</v>
      </c>
      <c r="H49" s="30">
        <f t="shared" si="8"/>
        <v>4.9385957728014178E-2</v>
      </c>
      <c r="I49" s="31">
        <f t="shared" si="9"/>
        <v>508.17336636440126</v>
      </c>
    </row>
    <row r="50" spans="1:9">
      <c r="A50" s="26" t="s">
        <v>52</v>
      </c>
      <c r="B50" s="27">
        <f>[1]整車總表!$L139</f>
        <v>434</v>
      </c>
      <c r="C50" s="27">
        <f>[1]整車總表!$M139</f>
        <v>206112</v>
      </c>
      <c r="D50" s="29">
        <f t="shared" si="6"/>
        <v>474.91244239631334</v>
      </c>
      <c r="E50" s="27">
        <f>[1]整車總表!$Z$139</f>
        <v>899</v>
      </c>
      <c r="F50" s="30">
        <f t="shared" si="7"/>
        <v>8.4246787798366229E-4</v>
      </c>
      <c r="G50" s="27">
        <f>[1]整車總表!$AA$139</f>
        <v>598540</v>
      </c>
      <c r="H50" s="30">
        <f t="shared" si="8"/>
        <v>9.0629902701802405E-4</v>
      </c>
      <c r="I50" s="31">
        <f t="shared" si="9"/>
        <v>665.78420467185765</v>
      </c>
    </row>
    <row r="51" spans="1:9">
      <c r="A51" s="26" t="s">
        <v>53</v>
      </c>
      <c r="B51" s="27">
        <f>[1]整車總表!$L107</f>
        <v>1203</v>
      </c>
      <c r="C51" s="27">
        <f>[1]整車總表!$M107</f>
        <v>1347835</v>
      </c>
      <c r="D51" s="29">
        <f t="shared" si="6"/>
        <v>1120.3948462177889</v>
      </c>
      <c r="E51" s="27">
        <f>[1]整車總表!$Z$107</f>
        <v>2681</v>
      </c>
      <c r="F51" s="30">
        <f t="shared" si="7"/>
        <v>2.5124097673795312E-3</v>
      </c>
      <c r="G51" s="27">
        <f>[1]整車總表!$AA$107</f>
        <v>2685108</v>
      </c>
      <c r="H51" s="30">
        <f t="shared" si="8"/>
        <v>4.0657445915700079E-3</v>
      </c>
      <c r="I51" s="31">
        <f t="shared" si="9"/>
        <v>1001.532264080567</v>
      </c>
    </row>
    <row r="52" spans="1:9">
      <c r="A52" s="32" t="s">
        <v>54</v>
      </c>
      <c r="B52" s="27">
        <f>[1]整車總表!$L108</f>
        <v>2448</v>
      </c>
      <c r="C52" s="27">
        <f>[1]整車總表!$M108</f>
        <v>2010184</v>
      </c>
      <c r="D52" s="29">
        <f t="shared" si="6"/>
        <v>821.15359477124184</v>
      </c>
      <c r="E52" s="27">
        <f>[1]整車總表!$Z$108</f>
        <v>6767</v>
      </c>
      <c r="F52" s="30">
        <f t="shared" si="7"/>
        <v>6.3414684430650086E-3</v>
      </c>
      <c r="G52" s="27">
        <f>[1]整車總表!$AA$108</f>
        <v>4747591</v>
      </c>
      <c r="H52" s="30">
        <f t="shared" si="8"/>
        <v>7.1887210612148365E-3</v>
      </c>
      <c r="I52" s="31">
        <f t="shared" si="9"/>
        <v>701.57987291266443</v>
      </c>
    </row>
    <row r="53" spans="1:9">
      <c r="A53" s="26" t="s">
        <v>55</v>
      </c>
      <c r="B53" s="27">
        <f>[1]整車總表!$L114</f>
        <v>1112</v>
      </c>
      <c r="C53" s="27">
        <f>[1]整車總表!$M114</f>
        <v>725959</v>
      </c>
      <c r="D53" s="29">
        <f t="shared" si="6"/>
        <v>652.84082733812954</v>
      </c>
      <c r="E53" s="27">
        <f>[1]整車總表!$Z$114</f>
        <v>3454</v>
      </c>
      <c r="F53" s="30">
        <f t="shared" si="7"/>
        <v>3.2368009461129807E-3</v>
      </c>
      <c r="G53" s="27">
        <f>[1]整車總表!$AA$114</f>
        <v>2730997</v>
      </c>
      <c r="H53" s="30">
        <f t="shared" si="8"/>
        <v>4.1352289302120874E-3</v>
      </c>
      <c r="I53" s="31">
        <f t="shared" si="9"/>
        <v>790.67660683265774</v>
      </c>
    </row>
    <row r="54" spans="1:9">
      <c r="A54" s="32" t="s">
        <v>56</v>
      </c>
      <c r="B54" s="27">
        <f>[1]整車總表!$L88</f>
        <v>4289</v>
      </c>
      <c r="C54" s="27">
        <f>[1]整車總表!$M88</f>
        <v>4663784</v>
      </c>
      <c r="D54" s="29">
        <f t="shared" si="6"/>
        <v>1087.3826066682211</v>
      </c>
      <c r="E54" s="27">
        <f>[1]整車總表!$Z$88</f>
        <v>25849</v>
      </c>
      <c r="F54" s="30">
        <f t="shared" si="7"/>
        <v>2.4223528562847259E-2</v>
      </c>
      <c r="G54" s="27">
        <f>[1]整車總表!$AA$88</f>
        <v>25903598</v>
      </c>
      <c r="H54" s="30">
        <f t="shared" si="8"/>
        <v>3.922278488265786E-2</v>
      </c>
      <c r="I54" s="31">
        <f t="shared" si="9"/>
        <v>1002.1121900266935</v>
      </c>
    </row>
    <row r="55" spans="1:9">
      <c r="A55" s="32" t="s">
        <v>57</v>
      </c>
      <c r="B55" s="27">
        <f>[1]整車總表!$L141</f>
        <v>1306</v>
      </c>
      <c r="C55" s="27">
        <f>[1]整車總表!$M141</f>
        <v>900755</v>
      </c>
      <c r="D55" s="29">
        <f t="shared" si="6"/>
        <v>689.70520673813166</v>
      </c>
      <c r="E55" s="27">
        <f>[1]整車總表!$Z$141</f>
        <v>3815</v>
      </c>
      <c r="F55" s="30">
        <f t="shared" si="7"/>
        <v>3.5751000606314481E-3</v>
      </c>
      <c r="G55" s="27">
        <f>[1]整車總表!$AA$141</f>
        <v>2740785</v>
      </c>
      <c r="H55" s="30">
        <f t="shared" si="8"/>
        <v>4.1500497523400195E-3</v>
      </c>
      <c r="I55" s="31">
        <f t="shared" si="9"/>
        <v>718.42332896461335</v>
      </c>
    </row>
    <row r="56" spans="1:9">
      <c r="A56" s="32" t="s">
        <v>58</v>
      </c>
      <c r="B56" s="27">
        <f>[1]整車總表!$L31</f>
        <v>4999</v>
      </c>
      <c r="C56" s="27">
        <f>[1]整車總表!$M31</f>
        <v>3824733</v>
      </c>
      <c r="D56" s="29">
        <f t="shared" si="6"/>
        <v>765.09961992398485</v>
      </c>
      <c r="E56" s="27">
        <f>[1]整車總表!$Z$31</f>
        <v>19793</v>
      </c>
      <c r="F56" s="30">
        <f t="shared" si="7"/>
        <v>1.8548350065551309E-2</v>
      </c>
      <c r="G56" s="27">
        <f>[1]整車總表!$AA$31</f>
        <v>16528139</v>
      </c>
      <c r="H56" s="30">
        <f t="shared" si="8"/>
        <v>2.5026625278375143E-2</v>
      </c>
      <c r="I56" s="31">
        <f t="shared" si="9"/>
        <v>835.04971454554641</v>
      </c>
    </row>
    <row r="57" spans="1:9">
      <c r="A57" s="41" t="s">
        <v>59</v>
      </c>
      <c r="B57" s="27">
        <f>[1]整車總表!$L18</f>
        <v>1737</v>
      </c>
      <c r="C57" s="27">
        <f>[1]整車總表!$M18</f>
        <v>2612096</v>
      </c>
      <c r="D57" s="29">
        <f t="shared" si="6"/>
        <v>1503.797351755901</v>
      </c>
      <c r="E57" s="27">
        <f>[1]整車總表!$Z$18</f>
        <v>13289</v>
      </c>
      <c r="F57" s="30">
        <f t="shared" si="7"/>
        <v>1.2453343304254603E-2</v>
      </c>
      <c r="G57" s="27">
        <f>[1]整車總表!$AA$18</f>
        <v>14681621</v>
      </c>
      <c r="H57" s="30">
        <f t="shared" si="8"/>
        <v>2.223065931658267E-2</v>
      </c>
      <c r="I57" s="31">
        <f t="shared" si="9"/>
        <v>1104.7950184363008</v>
      </c>
    </row>
    <row r="58" spans="1:9">
      <c r="A58" s="41" t="s">
        <v>60</v>
      </c>
      <c r="B58" s="27">
        <f>[1]整車總表!$L78</f>
        <v>417</v>
      </c>
      <c r="C58" s="27">
        <f>[1]整車總表!$M78</f>
        <v>63337</v>
      </c>
      <c r="D58" s="29">
        <f t="shared" si="6"/>
        <v>151.8872901678657</v>
      </c>
      <c r="E58" s="27">
        <f>[1]整車總表!$Z$78</f>
        <v>3201</v>
      </c>
      <c r="F58" s="30">
        <f t="shared" si="7"/>
        <v>2.9997104309518389E-3</v>
      </c>
      <c r="G58" s="27">
        <f>[1]整車總表!$AA$78</f>
        <v>1707651</v>
      </c>
      <c r="H58" s="30">
        <f t="shared" si="8"/>
        <v>2.585695926398162E-3</v>
      </c>
      <c r="I58" s="31">
        <f t="shared" si="9"/>
        <v>533.47422680412376</v>
      </c>
    </row>
    <row r="59" spans="1:9">
      <c r="A59" s="41" t="s">
        <v>61</v>
      </c>
      <c r="B59" s="27">
        <f>[1]整車總表!$L82</f>
        <v>0</v>
      </c>
      <c r="C59" s="27">
        <f>[1]整車總表!$M82</f>
        <v>0</v>
      </c>
      <c r="D59" s="36">
        <v>0</v>
      </c>
      <c r="E59" s="27">
        <f>[1]整車總表!$Z$82</f>
        <v>878</v>
      </c>
      <c r="F59" s="30">
        <f t="shared" si="7"/>
        <v>8.2278842810862686E-4</v>
      </c>
      <c r="G59" s="27">
        <f>[1]整車總表!$AA$82</f>
        <v>246254</v>
      </c>
      <c r="H59" s="30">
        <f t="shared" si="8"/>
        <v>3.7287359340945717E-4</v>
      </c>
      <c r="I59" s="31">
        <f t="shared" si="9"/>
        <v>280.4715261958998</v>
      </c>
    </row>
    <row r="60" spans="1:9">
      <c r="A60" s="41" t="s">
        <v>62</v>
      </c>
      <c r="B60" s="27">
        <f>[1]整車總表!$L90</f>
        <v>1804</v>
      </c>
      <c r="C60" s="27">
        <f>[1]整車總表!$M90</f>
        <v>1880655</v>
      </c>
      <c r="D60" s="29">
        <f t="shared" si="6"/>
        <v>1042.4916851441242</v>
      </c>
      <c r="E60" s="27">
        <f>[1]整車總表!$Z$90</f>
        <v>8031</v>
      </c>
      <c r="F60" s="30">
        <f t="shared" si="7"/>
        <v>7.525983902210002E-3</v>
      </c>
      <c r="G60" s="27">
        <f>[1]整車總表!$AA$90</f>
        <v>7805286</v>
      </c>
      <c r="H60" s="30">
        <f t="shared" si="8"/>
        <v>1.181863051324457E-2</v>
      </c>
      <c r="I60" s="31">
        <f t="shared" si="9"/>
        <v>971.89465819947702</v>
      </c>
    </row>
    <row r="61" spans="1:9">
      <c r="A61" s="41" t="s">
        <v>63</v>
      </c>
      <c r="B61" s="27">
        <f>[1]整車總表!$L154</f>
        <v>1012</v>
      </c>
      <c r="C61" s="27">
        <f>[1]整車總表!$M154</f>
        <v>1710456</v>
      </c>
      <c r="D61" s="29">
        <f t="shared" si="6"/>
        <v>1690.1739130434783</v>
      </c>
      <c r="E61" s="27">
        <f>[1]整車總表!$Z$154</f>
        <v>2346</v>
      </c>
      <c r="F61" s="30">
        <f t="shared" si="7"/>
        <v>2.1984756860396796E-3</v>
      </c>
      <c r="G61" s="27">
        <f>[1]整車總表!$AA$154</f>
        <v>3865191</v>
      </c>
      <c r="H61" s="30">
        <f t="shared" si="8"/>
        <v>5.8526060790236633E-3</v>
      </c>
      <c r="I61" s="31">
        <f t="shared" si="9"/>
        <v>1647.5664961636828</v>
      </c>
    </row>
    <row r="62" spans="1:9">
      <c r="A62" s="41" t="s">
        <v>64</v>
      </c>
      <c r="B62" s="27">
        <f>[1]整車總表!$L109</f>
        <v>1396</v>
      </c>
      <c r="C62" s="27">
        <f>[1]整車總表!$M109</f>
        <v>1317011</v>
      </c>
      <c r="D62" s="29">
        <f t="shared" si="6"/>
        <v>943.41762177650435</v>
      </c>
      <c r="E62" s="27">
        <f>[1]整車總表!$Z$109</f>
        <v>3696</v>
      </c>
      <c r="F62" s="30">
        <f t="shared" si="7"/>
        <v>3.463583178006247E-3</v>
      </c>
      <c r="G62" s="27">
        <f>[1]整車總表!$AA$109</f>
        <v>3192083</v>
      </c>
      <c r="H62" s="30">
        <f t="shared" si="8"/>
        <v>4.833397462259457E-3</v>
      </c>
      <c r="I62" s="31">
        <f t="shared" si="9"/>
        <v>863.65882034632034</v>
      </c>
    </row>
    <row r="63" spans="1:9">
      <c r="A63" s="41" t="s">
        <v>65</v>
      </c>
      <c r="B63" s="27">
        <f>[1]整車總表!$L19</f>
        <v>50</v>
      </c>
      <c r="C63" s="27">
        <f>[1]整車總表!$M19</f>
        <v>29358</v>
      </c>
      <c r="D63" s="29">
        <f t="shared" si="6"/>
        <v>587.16</v>
      </c>
      <c r="E63" s="27">
        <f>[1]整車總表!$Z$19</f>
        <v>2798</v>
      </c>
      <c r="F63" s="30">
        <f t="shared" si="7"/>
        <v>2.6220524166833004E-3</v>
      </c>
      <c r="G63" s="27">
        <f>[1]整車總表!$AA$19</f>
        <v>1507064</v>
      </c>
      <c r="H63" s="30">
        <f t="shared" si="8"/>
        <v>2.2819705230291902E-3</v>
      </c>
      <c r="I63" s="31">
        <f t="shared" si="9"/>
        <v>538.62187276626162</v>
      </c>
    </row>
    <row r="64" spans="1:9">
      <c r="A64" s="41" t="s">
        <v>66</v>
      </c>
      <c r="B64" s="27">
        <f>[1]整車總表!$L20</f>
        <v>19</v>
      </c>
      <c r="C64" s="27">
        <f>[1]整車總表!$M20</f>
        <v>25058</v>
      </c>
      <c r="D64" s="29">
        <f t="shared" si="6"/>
        <v>1318.8421052631579</v>
      </c>
      <c r="E64" s="27">
        <f>[1]整車總表!$Z$20</f>
        <v>1076</v>
      </c>
      <c r="F64" s="30">
        <f t="shared" si="7"/>
        <v>1.0083375269303899E-3</v>
      </c>
      <c r="G64" s="27">
        <f>[1]整車總表!$AA$20</f>
        <v>985263</v>
      </c>
      <c r="H64" s="30">
        <f t="shared" si="8"/>
        <v>1.4918683768116742E-3</v>
      </c>
      <c r="I64" s="31">
        <f t="shared" si="9"/>
        <v>915.67193308550191</v>
      </c>
    </row>
    <row r="65" spans="1:256">
      <c r="A65" s="41" t="s">
        <v>67</v>
      </c>
      <c r="B65" s="27">
        <f>[1]整車總表!$L17</f>
        <v>146</v>
      </c>
      <c r="C65" s="27">
        <f>[1]整車總表!$M17</f>
        <v>87546</v>
      </c>
      <c r="D65" s="29">
        <f>C65/B65</f>
        <v>599.63013698630141</v>
      </c>
      <c r="E65" s="27">
        <f>[1]整車總表!$Z$17</f>
        <v>1497</v>
      </c>
      <c r="F65" s="30">
        <f t="shared" si="7"/>
        <v>1.4028636410918158E-3</v>
      </c>
      <c r="G65" s="27">
        <f>[1]整車總表!$AA$17</f>
        <v>1438080</v>
      </c>
      <c r="H65" s="30">
        <f t="shared" si="8"/>
        <v>2.177516130541117E-3</v>
      </c>
      <c r="I65" s="31">
        <f t="shared" si="9"/>
        <v>960.64128256513027</v>
      </c>
    </row>
    <row r="66" spans="1:256">
      <c r="A66" s="32" t="s">
        <v>68</v>
      </c>
      <c r="B66" s="27">
        <f>B67-B7-B12-B42-B48</f>
        <v>4143</v>
      </c>
      <c r="C66" s="27">
        <f>C67-C7-C12-C42-C48</f>
        <v>3068819</v>
      </c>
      <c r="D66" s="29">
        <f>C66/B66</f>
        <v>740.72387159063476</v>
      </c>
      <c r="E66" s="27">
        <f>E67-E48-E42-E12-E7</f>
        <v>23041</v>
      </c>
      <c r="F66" s="30">
        <f>E66/$E$67</f>
        <v>2.1592104979556801E-2</v>
      </c>
      <c r="G66" s="27">
        <f>G67-G48-G42-G12-G7</f>
        <v>13520263</v>
      </c>
      <c r="H66" s="30">
        <f t="shared" si="8"/>
        <v>2.0472150903745434E-2</v>
      </c>
      <c r="I66" s="31">
        <f>G66/E66</f>
        <v>586.79150210494333</v>
      </c>
    </row>
    <row r="67" spans="1:256">
      <c r="A67" s="34" t="s">
        <v>69</v>
      </c>
      <c r="B67" s="35">
        <f>[1]整車總表!$L$11</f>
        <v>163415</v>
      </c>
      <c r="C67" s="35">
        <f>[1]整車總表!$M$11</f>
        <v>114858905</v>
      </c>
      <c r="D67" s="23">
        <f>C67/B67</f>
        <v>702.86635253801671</v>
      </c>
      <c r="E67" s="35">
        <f>[1]整車總表!$Z$11</f>
        <v>1067103</v>
      </c>
      <c r="F67" s="24">
        <f>E67/$E$67</f>
        <v>1</v>
      </c>
      <c r="G67" s="35">
        <f>[1]整車總表!$AA$11</f>
        <v>660422203</v>
      </c>
      <c r="H67" s="24">
        <f>G67/$G$67</f>
        <v>1</v>
      </c>
      <c r="I67" s="25">
        <f>G67/E67</f>
        <v>618.89264953804832</v>
      </c>
    </row>
    <row r="68" spans="1:256">
      <c r="A68" s="42"/>
      <c r="B68" s="43"/>
      <c r="C68" s="43"/>
      <c r="D68" s="44"/>
      <c r="E68" s="43"/>
      <c r="F68" s="45"/>
      <c r="G68" s="43"/>
      <c r="H68" s="45"/>
      <c r="I68" s="44"/>
    </row>
    <row r="69" spans="1:256">
      <c r="A69" s="540" t="s">
        <v>70</v>
      </c>
      <c r="B69" s="541"/>
      <c r="C69" s="541"/>
      <c r="D69" s="541"/>
      <c r="E69" s="541"/>
      <c r="F69" s="541"/>
      <c r="G69" s="541"/>
      <c r="H69" s="541"/>
      <c r="I69" s="542"/>
    </row>
    <row r="70" spans="1:256">
      <c r="A70" s="46" t="s">
        <v>71</v>
      </c>
      <c r="B70" s="47" t="s">
        <v>72</v>
      </c>
      <c r="C70" s="47" t="s">
        <v>73</v>
      </c>
      <c r="D70" s="48" t="s">
        <v>5</v>
      </c>
      <c r="E70" s="49" t="s">
        <v>74</v>
      </c>
      <c r="F70" s="50" t="s">
        <v>7</v>
      </c>
      <c r="G70" s="49" t="s">
        <v>75</v>
      </c>
      <c r="H70" s="51" t="s">
        <v>7</v>
      </c>
      <c r="I70" s="48" t="s">
        <v>5</v>
      </c>
    </row>
    <row r="71" spans="1:256">
      <c r="A71" s="52"/>
      <c r="B71" s="53" t="s">
        <v>9</v>
      </c>
      <c r="C71" s="54" t="s">
        <v>10</v>
      </c>
      <c r="D71" s="48" t="s">
        <v>10</v>
      </c>
      <c r="E71" s="55" t="s">
        <v>9</v>
      </c>
      <c r="F71" s="50"/>
      <c r="G71" s="56" t="s">
        <v>10</v>
      </c>
      <c r="H71" s="57"/>
      <c r="I71" s="48" t="s">
        <v>10</v>
      </c>
    </row>
    <row r="72" spans="1:256">
      <c r="A72" s="34" t="s">
        <v>69</v>
      </c>
      <c r="B72" s="35">
        <f>[1]整車總表!$L$208</f>
        <v>9309</v>
      </c>
      <c r="C72" s="35">
        <f>[1]整車總表!$M$208</f>
        <v>1699308</v>
      </c>
      <c r="D72" s="58">
        <f>C72/B72</f>
        <v>182.54463422494359</v>
      </c>
      <c r="E72" s="35">
        <f>[1]整車總表!$Z$208</f>
        <v>42623</v>
      </c>
      <c r="F72" s="59">
        <v>1</v>
      </c>
      <c r="G72" s="35">
        <f>[1]整車總表!$AA$208</f>
        <v>9524415</v>
      </c>
      <c r="H72" s="59">
        <v>1</v>
      </c>
      <c r="I72" s="58">
        <f>G72/E72</f>
        <v>223.45717101095653</v>
      </c>
    </row>
    <row r="73" spans="1:256" ht="14.25" customHeight="1">
      <c r="A73" s="42"/>
      <c r="B73" s="43"/>
      <c r="C73" s="43"/>
      <c r="D73" s="44"/>
      <c r="E73" s="43"/>
      <c r="F73" s="45"/>
      <c r="G73" s="43"/>
      <c r="H73" s="45"/>
      <c r="I73" s="44"/>
    </row>
    <row r="74" spans="1:256" s="13" customFormat="1">
      <c r="A74" s="60" t="s">
        <v>76</v>
      </c>
      <c r="B74" s="61"/>
      <c r="C74" s="61"/>
      <c r="D74" s="62"/>
      <c r="E74" s="61"/>
      <c r="F74" s="61"/>
      <c r="G74" s="61"/>
      <c r="H74" s="61"/>
      <c r="I74" s="62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61"/>
      <c r="FG74" s="61"/>
      <c r="FH74" s="61"/>
      <c r="FI74" s="61"/>
      <c r="FJ74" s="61"/>
      <c r="FK74" s="61"/>
      <c r="FL74" s="61"/>
      <c r="FM74" s="61"/>
      <c r="FN74" s="61"/>
      <c r="FO74" s="61"/>
      <c r="FP74" s="61"/>
      <c r="FQ74" s="61"/>
      <c r="FR74" s="61"/>
      <c r="FS74" s="61"/>
      <c r="FT74" s="61"/>
      <c r="FU74" s="61"/>
      <c r="FV74" s="61"/>
      <c r="FW74" s="61"/>
      <c r="FX74" s="61"/>
      <c r="FY74" s="61"/>
      <c r="FZ74" s="61"/>
      <c r="GA74" s="61"/>
      <c r="GB74" s="61"/>
      <c r="GC74" s="61"/>
      <c r="GD74" s="61"/>
      <c r="GE74" s="61"/>
      <c r="GF74" s="61"/>
      <c r="GG74" s="61"/>
      <c r="GH74" s="61"/>
      <c r="GI74" s="61"/>
      <c r="GJ74" s="61"/>
      <c r="GK74" s="61"/>
      <c r="GL74" s="61"/>
      <c r="GM74" s="61"/>
      <c r="GN74" s="61"/>
      <c r="GO74" s="61"/>
      <c r="GP74" s="61"/>
      <c r="GQ74" s="61"/>
      <c r="GR74" s="61"/>
      <c r="GS74" s="61"/>
      <c r="GT74" s="61"/>
      <c r="GU74" s="61"/>
      <c r="GV74" s="61"/>
      <c r="GW74" s="61"/>
      <c r="GX74" s="61"/>
      <c r="GY74" s="61"/>
      <c r="GZ74" s="61"/>
      <c r="HA74" s="61"/>
      <c r="HB74" s="61"/>
      <c r="HC74" s="61"/>
      <c r="HD74" s="61"/>
      <c r="HE74" s="61"/>
      <c r="HF74" s="61"/>
      <c r="HG74" s="61"/>
      <c r="HH74" s="61"/>
      <c r="HI74" s="61"/>
      <c r="HJ74" s="61"/>
      <c r="HK74" s="61"/>
      <c r="HL74" s="61"/>
      <c r="HM74" s="61"/>
      <c r="HN74" s="61"/>
      <c r="HO74" s="61"/>
      <c r="HP74" s="61"/>
      <c r="HQ74" s="61"/>
      <c r="HR74" s="61"/>
      <c r="HS74" s="61"/>
      <c r="HT74" s="61"/>
      <c r="HU74" s="61"/>
      <c r="HV74" s="61"/>
      <c r="HW74" s="61"/>
      <c r="HX74" s="61"/>
      <c r="HY74" s="61"/>
      <c r="HZ74" s="61"/>
      <c r="IA74" s="61"/>
      <c r="IB74" s="61"/>
      <c r="IC74" s="61"/>
      <c r="ID74" s="61"/>
      <c r="IE74" s="61"/>
      <c r="IF74" s="61"/>
      <c r="IG74" s="61"/>
      <c r="IH74" s="61"/>
      <c r="II74" s="61"/>
      <c r="IJ74" s="61"/>
      <c r="IK74" s="61"/>
      <c r="IL74" s="61"/>
      <c r="IM74" s="61"/>
      <c r="IN74" s="61"/>
      <c r="IO74" s="61"/>
      <c r="IP74" s="61"/>
      <c r="IQ74" s="61"/>
      <c r="IR74" s="61"/>
      <c r="IS74" s="61"/>
      <c r="IT74" s="61"/>
      <c r="IU74" s="61"/>
      <c r="IV74" s="61"/>
    </row>
    <row r="75" spans="1:256">
      <c r="C75" s="43"/>
    </row>
    <row r="76" spans="1:256">
      <c r="C76" s="43"/>
    </row>
  </sheetData>
  <mergeCells count="2">
    <mergeCell ref="A3:I3"/>
    <mergeCell ref="A69:I69"/>
  </mergeCells>
  <phoneticPr fontId="3" type="noConversion"/>
  <pageMargins left="0.70866141732283472" right="0.70866141732283472" top="0.35433070866141736" bottom="0.35433070866141736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2"/>
  <sheetViews>
    <sheetView workbookViewId="0">
      <selection activeCell="I16" sqref="I16"/>
    </sheetView>
  </sheetViews>
  <sheetFormatPr defaultRowHeight="16.5"/>
  <cols>
    <col min="1" max="1" width="7.125" style="5" customWidth="1"/>
    <col min="2" max="2" width="11.25" style="5" customWidth="1"/>
    <col min="3" max="3" width="13" style="418" customWidth="1"/>
    <col min="4" max="4" width="10.75" style="419" customWidth="1"/>
    <col min="5" max="5" width="16.125" style="5" customWidth="1"/>
    <col min="6" max="6" width="16.75" style="418" customWidth="1"/>
    <col min="7" max="7" width="11" style="419" customWidth="1"/>
    <col min="8" max="256" width="8.875" style="5"/>
    <col min="257" max="257" width="7.125" style="5" customWidth="1"/>
    <col min="258" max="258" width="11.25" style="5" customWidth="1"/>
    <col min="259" max="259" width="13" style="5" customWidth="1"/>
    <col min="260" max="260" width="10.75" style="5" customWidth="1"/>
    <col min="261" max="261" width="16.125" style="5" customWidth="1"/>
    <col min="262" max="262" width="16.75" style="5" customWidth="1"/>
    <col min="263" max="263" width="11" style="5" customWidth="1"/>
    <col min="264" max="512" width="8.875" style="5"/>
    <col min="513" max="513" width="7.125" style="5" customWidth="1"/>
    <col min="514" max="514" width="11.25" style="5" customWidth="1"/>
    <col min="515" max="515" width="13" style="5" customWidth="1"/>
    <col min="516" max="516" width="10.75" style="5" customWidth="1"/>
    <col min="517" max="517" width="16.125" style="5" customWidth="1"/>
    <col min="518" max="518" width="16.75" style="5" customWidth="1"/>
    <col min="519" max="519" width="11" style="5" customWidth="1"/>
    <col min="520" max="768" width="8.875" style="5"/>
    <col min="769" max="769" width="7.125" style="5" customWidth="1"/>
    <col min="770" max="770" width="11.25" style="5" customWidth="1"/>
    <col min="771" max="771" width="13" style="5" customWidth="1"/>
    <col min="772" max="772" width="10.75" style="5" customWidth="1"/>
    <col min="773" max="773" width="16.125" style="5" customWidth="1"/>
    <col min="774" max="774" width="16.75" style="5" customWidth="1"/>
    <col min="775" max="775" width="11" style="5" customWidth="1"/>
    <col min="776" max="1024" width="8.875" style="5"/>
    <col min="1025" max="1025" width="7.125" style="5" customWidth="1"/>
    <col min="1026" max="1026" width="11.25" style="5" customWidth="1"/>
    <col min="1027" max="1027" width="13" style="5" customWidth="1"/>
    <col min="1028" max="1028" width="10.75" style="5" customWidth="1"/>
    <col min="1029" max="1029" width="16.125" style="5" customWidth="1"/>
    <col min="1030" max="1030" width="16.75" style="5" customWidth="1"/>
    <col min="1031" max="1031" width="11" style="5" customWidth="1"/>
    <col min="1032" max="1280" width="8.875" style="5"/>
    <col min="1281" max="1281" width="7.125" style="5" customWidth="1"/>
    <col min="1282" max="1282" width="11.25" style="5" customWidth="1"/>
    <col min="1283" max="1283" width="13" style="5" customWidth="1"/>
    <col min="1284" max="1284" width="10.75" style="5" customWidth="1"/>
    <col min="1285" max="1285" width="16.125" style="5" customWidth="1"/>
    <col min="1286" max="1286" width="16.75" style="5" customWidth="1"/>
    <col min="1287" max="1287" width="11" style="5" customWidth="1"/>
    <col min="1288" max="1536" width="8.875" style="5"/>
    <col min="1537" max="1537" width="7.125" style="5" customWidth="1"/>
    <col min="1538" max="1538" width="11.25" style="5" customWidth="1"/>
    <col min="1539" max="1539" width="13" style="5" customWidth="1"/>
    <col min="1540" max="1540" width="10.75" style="5" customWidth="1"/>
    <col min="1541" max="1541" width="16.125" style="5" customWidth="1"/>
    <col min="1542" max="1542" width="16.75" style="5" customWidth="1"/>
    <col min="1543" max="1543" width="11" style="5" customWidth="1"/>
    <col min="1544" max="1792" width="8.875" style="5"/>
    <col min="1793" max="1793" width="7.125" style="5" customWidth="1"/>
    <col min="1794" max="1794" width="11.25" style="5" customWidth="1"/>
    <col min="1795" max="1795" width="13" style="5" customWidth="1"/>
    <col min="1796" max="1796" width="10.75" style="5" customWidth="1"/>
    <col min="1797" max="1797" width="16.125" style="5" customWidth="1"/>
    <col min="1798" max="1798" width="16.75" style="5" customWidth="1"/>
    <col min="1799" max="1799" width="11" style="5" customWidth="1"/>
    <col min="1800" max="2048" width="8.875" style="5"/>
    <col min="2049" max="2049" width="7.125" style="5" customWidth="1"/>
    <col min="2050" max="2050" width="11.25" style="5" customWidth="1"/>
    <col min="2051" max="2051" width="13" style="5" customWidth="1"/>
    <col min="2052" max="2052" width="10.75" style="5" customWidth="1"/>
    <col min="2053" max="2053" width="16.125" style="5" customWidth="1"/>
    <col min="2054" max="2054" width="16.75" style="5" customWidth="1"/>
    <col min="2055" max="2055" width="11" style="5" customWidth="1"/>
    <col min="2056" max="2304" width="8.875" style="5"/>
    <col min="2305" max="2305" width="7.125" style="5" customWidth="1"/>
    <col min="2306" max="2306" width="11.25" style="5" customWidth="1"/>
    <col min="2307" max="2307" width="13" style="5" customWidth="1"/>
    <col min="2308" max="2308" width="10.75" style="5" customWidth="1"/>
    <col min="2309" max="2309" width="16.125" style="5" customWidth="1"/>
    <col min="2310" max="2310" width="16.75" style="5" customWidth="1"/>
    <col min="2311" max="2311" width="11" style="5" customWidth="1"/>
    <col min="2312" max="2560" width="8.875" style="5"/>
    <col min="2561" max="2561" width="7.125" style="5" customWidth="1"/>
    <col min="2562" max="2562" width="11.25" style="5" customWidth="1"/>
    <col min="2563" max="2563" width="13" style="5" customWidth="1"/>
    <col min="2564" max="2564" width="10.75" style="5" customWidth="1"/>
    <col min="2565" max="2565" width="16.125" style="5" customWidth="1"/>
    <col min="2566" max="2566" width="16.75" style="5" customWidth="1"/>
    <col min="2567" max="2567" width="11" style="5" customWidth="1"/>
    <col min="2568" max="2816" width="8.875" style="5"/>
    <col min="2817" max="2817" width="7.125" style="5" customWidth="1"/>
    <col min="2818" max="2818" width="11.25" style="5" customWidth="1"/>
    <col min="2819" max="2819" width="13" style="5" customWidth="1"/>
    <col min="2820" max="2820" width="10.75" style="5" customWidth="1"/>
    <col min="2821" max="2821" width="16.125" style="5" customWidth="1"/>
    <col min="2822" max="2822" width="16.75" style="5" customWidth="1"/>
    <col min="2823" max="2823" width="11" style="5" customWidth="1"/>
    <col min="2824" max="3072" width="8.875" style="5"/>
    <col min="3073" max="3073" width="7.125" style="5" customWidth="1"/>
    <col min="3074" max="3074" width="11.25" style="5" customWidth="1"/>
    <col min="3075" max="3075" width="13" style="5" customWidth="1"/>
    <col min="3076" max="3076" width="10.75" style="5" customWidth="1"/>
    <col min="3077" max="3077" width="16.125" style="5" customWidth="1"/>
    <col min="3078" max="3078" width="16.75" style="5" customWidth="1"/>
    <col min="3079" max="3079" width="11" style="5" customWidth="1"/>
    <col min="3080" max="3328" width="8.875" style="5"/>
    <col min="3329" max="3329" width="7.125" style="5" customWidth="1"/>
    <col min="3330" max="3330" width="11.25" style="5" customWidth="1"/>
    <col min="3331" max="3331" width="13" style="5" customWidth="1"/>
    <col min="3332" max="3332" width="10.75" style="5" customWidth="1"/>
    <col min="3333" max="3333" width="16.125" style="5" customWidth="1"/>
    <col min="3334" max="3334" width="16.75" style="5" customWidth="1"/>
    <col min="3335" max="3335" width="11" style="5" customWidth="1"/>
    <col min="3336" max="3584" width="8.875" style="5"/>
    <col min="3585" max="3585" width="7.125" style="5" customWidth="1"/>
    <col min="3586" max="3586" width="11.25" style="5" customWidth="1"/>
    <col min="3587" max="3587" width="13" style="5" customWidth="1"/>
    <col min="3588" max="3588" width="10.75" style="5" customWidth="1"/>
    <col min="3589" max="3589" width="16.125" style="5" customWidth="1"/>
    <col min="3590" max="3590" width="16.75" style="5" customWidth="1"/>
    <col min="3591" max="3591" width="11" style="5" customWidth="1"/>
    <col min="3592" max="3840" width="8.875" style="5"/>
    <col min="3841" max="3841" width="7.125" style="5" customWidth="1"/>
    <col min="3842" max="3842" width="11.25" style="5" customWidth="1"/>
    <col min="3843" max="3843" width="13" style="5" customWidth="1"/>
    <col min="3844" max="3844" width="10.75" style="5" customWidth="1"/>
    <col min="3845" max="3845" width="16.125" style="5" customWidth="1"/>
    <col min="3846" max="3846" width="16.75" style="5" customWidth="1"/>
    <col min="3847" max="3847" width="11" style="5" customWidth="1"/>
    <col min="3848" max="4096" width="8.875" style="5"/>
    <col min="4097" max="4097" width="7.125" style="5" customWidth="1"/>
    <col min="4098" max="4098" width="11.25" style="5" customWidth="1"/>
    <col min="4099" max="4099" width="13" style="5" customWidth="1"/>
    <col min="4100" max="4100" width="10.75" style="5" customWidth="1"/>
    <col min="4101" max="4101" width="16.125" style="5" customWidth="1"/>
    <col min="4102" max="4102" width="16.75" style="5" customWidth="1"/>
    <col min="4103" max="4103" width="11" style="5" customWidth="1"/>
    <col min="4104" max="4352" width="8.875" style="5"/>
    <col min="4353" max="4353" width="7.125" style="5" customWidth="1"/>
    <col min="4354" max="4354" width="11.25" style="5" customWidth="1"/>
    <col min="4355" max="4355" width="13" style="5" customWidth="1"/>
    <col min="4356" max="4356" width="10.75" style="5" customWidth="1"/>
    <col min="4357" max="4357" width="16.125" style="5" customWidth="1"/>
    <col min="4358" max="4358" width="16.75" style="5" customWidth="1"/>
    <col min="4359" max="4359" width="11" style="5" customWidth="1"/>
    <col min="4360" max="4608" width="8.875" style="5"/>
    <col min="4609" max="4609" width="7.125" style="5" customWidth="1"/>
    <col min="4610" max="4610" width="11.25" style="5" customWidth="1"/>
    <col min="4611" max="4611" width="13" style="5" customWidth="1"/>
    <col min="4612" max="4612" width="10.75" style="5" customWidth="1"/>
    <col min="4613" max="4613" width="16.125" style="5" customWidth="1"/>
    <col min="4614" max="4614" width="16.75" style="5" customWidth="1"/>
    <col min="4615" max="4615" width="11" style="5" customWidth="1"/>
    <col min="4616" max="4864" width="8.875" style="5"/>
    <col min="4865" max="4865" width="7.125" style="5" customWidth="1"/>
    <col min="4866" max="4866" width="11.25" style="5" customWidth="1"/>
    <col min="4867" max="4867" width="13" style="5" customWidth="1"/>
    <col min="4868" max="4868" width="10.75" style="5" customWidth="1"/>
    <col min="4869" max="4869" width="16.125" style="5" customWidth="1"/>
    <col min="4870" max="4870" width="16.75" style="5" customWidth="1"/>
    <col min="4871" max="4871" width="11" style="5" customWidth="1"/>
    <col min="4872" max="5120" width="8.875" style="5"/>
    <col min="5121" max="5121" width="7.125" style="5" customWidth="1"/>
    <col min="5122" max="5122" width="11.25" style="5" customWidth="1"/>
    <col min="5123" max="5123" width="13" style="5" customWidth="1"/>
    <col min="5124" max="5124" width="10.75" style="5" customWidth="1"/>
    <col min="5125" max="5125" width="16.125" style="5" customWidth="1"/>
    <col min="5126" max="5126" width="16.75" style="5" customWidth="1"/>
    <col min="5127" max="5127" width="11" style="5" customWidth="1"/>
    <col min="5128" max="5376" width="8.875" style="5"/>
    <col min="5377" max="5377" width="7.125" style="5" customWidth="1"/>
    <col min="5378" max="5378" width="11.25" style="5" customWidth="1"/>
    <col min="5379" max="5379" width="13" style="5" customWidth="1"/>
    <col min="5380" max="5380" width="10.75" style="5" customWidth="1"/>
    <col min="5381" max="5381" width="16.125" style="5" customWidth="1"/>
    <col min="5382" max="5382" width="16.75" style="5" customWidth="1"/>
    <col min="5383" max="5383" width="11" style="5" customWidth="1"/>
    <col min="5384" max="5632" width="8.875" style="5"/>
    <col min="5633" max="5633" width="7.125" style="5" customWidth="1"/>
    <col min="5634" max="5634" width="11.25" style="5" customWidth="1"/>
    <col min="5635" max="5635" width="13" style="5" customWidth="1"/>
    <col min="5636" max="5636" width="10.75" style="5" customWidth="1"/>
    <col min="5637" max="5637" width="16.125" style="5" customWidth="1"/>
    <col min="5638" max="5638" width="16.75" style="5" customWidth="1"/>
    <col min="5639" max="5639" width="11" style="5" customWidth="1"/>
    <col min="5640" max="5888" width="8.875" style="5"/>
    <col min="5889" max="5889" width="7.125" style="5" customWidth="1"/>
    <col min="5890" max="5890" width="11.25" style="5" customWidth="1"/>
    <col min="5891" max="5891" width="13" style="5" customWidth="1"/>
    <col min="5892" max="5892" width="10.75" style="5" customWidth="1"/>
    <col min="5893" max="5893" width="16.125" style="5" customWidth="1"/>
    <col min="5894" max="5894" width="16.75" style="5" customWidth="1"/>
    <col min="5895" max="5895" width="11" style="5" customWidth="1"/>
    <col min="5896" max="6144" width="8.875" style="5"/>
    <col min="6145" max="6145" width="7.125" style="5" customWidth="1"/>
    <col min="6146" max="6146" width="11.25" style="5" customWidth="1"/>
    <col min="6147" max="6147" width="13" style="5" customWidth="1"/>
    <col min="6148" max="6148" width="10.75" style="5" customWidth="1"/>
    <col min="6149" max="6149" width="16.125" style="5" customWidth="1"/>
    <col min="6150" max="6150" width="16.75" style="5" customWidth="1"/>
    <col min="6151" max="6151" width="11" style="5" customWidth="1"/>
    <col min="6152" max="6400" width="8.875" style="5"/>
    <col min="6401" max="6401" width="7.125" style="5" customWidth="1"/>
    <col min="6402" max="6402" width="11.25" style="5" customWidth="1"/>
    <col min="6403" max="6403" width="13" style="5" customWidth="1"/>
    <col min="6404" max="6404" width="10.75" style="5" customWidth="1"/>
    <col min="6405" max="6405" width="16.125" style="5" customWidth="1"/>
    <col min="6406" max="6406" width="16.75" style="5" customWidth="1"/>
    <col min="6407" max="6407" width="11" style="5" customWidth="1"/>
    <col min="6408" max="6656" width="8.875" style="5"/>
    <col min="6657" max="6657" width="7.125" style="5" customWidth="1"/>
    <col min="6658" max="6658" width="11.25" style="5" customWidth="1"/>
    <col min="6659" max="6659" width="13" style="5" customWidth="1"/>
    <col min="6660" max="6660" width="10.75" style="5" customWidth="1"/>
    <col min="6661" max="6661" width="16.125" style="5" customWidth="1"/>
    <col min="6662" max="6662" width="16.75" style="5" customWidth="1"/>
    <col min="6663" max="6663" width="11" style="5" customWidth="1"/>
    <col min="6664" max="6912" width="8.875" style="5"/>
    <col min="6913" max="6913" width="7.125" style="5" customWidth="1"/>
    <col min="6914" max="6914" width="11.25" style="5" customWidth="1"/>
    <col min="6915" max="6915" width="13" style="5" customWidth="1"/>
    <col min="6916" max="6916" width="10.75" style="5" customWidth="1"/>
    <col min="6917" max="6917" width="16.125" style="5" customWidth="1"/>
    <col min="6918" max="6918" width="16.75" style="5" customWidth="1"/>
    <col min="6919" max="6919" width="11" style="5" customWidth="1"/>
    <col min="6920" max="7168" width="8.875" style="5"/>
    <col min="7169" max="7169" width="7.125" style="5" customWidth="1"/>
    <col min="7170" max="7170" width="11.25" style="5" customWidth="1"/>
    <col min="7171" max="7171" width="13" style="5" customWidth="1"/>
    <col min="7172" max="7172" width="10.75" style="5" customWidth="1"/>
    <col min="7173" max="7173" width="16.125" style="5" customWidth="1"/>
    <col min="7174" max="7174" width="16.75" style="5" customWidth="1"/>
    <col min="7175" max="7175" width="11" style="5" customWidth="1"/>
    <col min="7176" max="7424" width="8.875" style="5"/>
    <col min="7425" max="7425" width="7.125" style="5" customWidth="1"/>
    <col min="7426" max="7426" width="11.25" style="5" customWidth="1"/>
    <col min="7427" max="7427" width="13" style="5" customWidth="1"/>
    <col min="7428" max="7428" width="10.75" style="5" customWidth="1"/>
    <col min="7429" max="7429" width="16.125" style="5" customWidth="1"/>
    <col min="7430" max="7430" width="16.75" style="5" customWidth="1"/>
    <col min="7431" max="7431" width="11" style="5" customWidth="1"/>
    <col min="7432" max="7680" width="8.875" style="5"/>
    <col min="7681" max="7681" width="7.125" style="5" customWidth="1"/>
    <col min="7682" max="7682" width="11.25" style="5" customWidth="1"/>
    <col min="7683" max="7683" width="13" style="5" customWidth="1"/>
    <col min="7684" max="7684" width="10.75" style="5" customWidth="1"/>
    <col min="7685" max="7685" width="16.125" style="5" customWidth="1"/>
    <col min="7686" max="7686" width="16.75" style="5" customWidth="1"/>
    <col min="7687" max="7687" width="11" style="5" customWidth="1"/>
    <col min="7688" max="7936" width="8.875" style="5"/>
    <col min="7937" max="7937" width="7.125" style="5" customWidth="1"/>
    <col min="7938" max="7938" width="11.25" style="5" customWidth="1"/>
    <col min="7939" max="7939" width="13" style="5" customWidth="1"/>
    <col min="7940" max="7940" width="10.75" style="5" customWidth="1"/>
    <col min="7941" max="7941" width="16.125" style="5" customWidth="1"/>
    <col min="7942" max="7942" width="16.75" style="5" customWidth="1"/>
    <col min="7943" max="7943" width="11" style="5" customWidth="1"/>
    <col min="7944" max="8192" width="8.875" style="5"/>
    <col min="8193" max="8193" width="7.125" style="5" customWidth="1"/>
    <col min="8194" max="8194" width="11.25" style="5" customWidth="1"/>
    <col min="8195" max="8195" width="13" style="5" customWidth="1"/>
    <col min="8196" max="8196" width="10.75" style="5" customWidth="1"/>
    <col min="8197" max="8197" width="16.125" style="5" customWidth="1"/>
    <col min="8198" max="8198" width="16.75" style="5" customWidth="1"/>
    <col min="8199" max="8199" width="11" style="5" customWidth="1"/>
    <col min="8200" max="8448" width="8.875" style="5"/>
    <col min="8449" max="8449" width="7.125" style="5" customWidth="1"/>
    <col min="8450" max="8450" width="11.25" style="5" customWidth="1"/>
    <col min="8451" max="8451" width="13" style="5" customWidth="1"/>
    <col min="8452" max="8452" width="10.75" style="5" customWidth="1"/>
    <col min="8453" max="8453" width="16.125" style="5" customWidth="1"/>
    <col min="8454" max="8454" width="16.75" style="5" customWidth="1"/>
    <col min="8455" max="8455" width="11" style="5" customWidth="1"/>
    <col min="8456" max="8704" width="8.875" style="5"/>
    <col min="8705" max="8705" width="7.125" style="5" customWidth="1"/>
    <col min="8706" max="8706" width="11.25" style="5" customWidth="1"/>
    <col min="8707" max="8707" width="13" style="5" customWidth="1"/>
    <col min="8708" max="8708" width="10.75" style="5" customWidth="1"/>
    <col min="8709" max="8709" width="16.125" style="5" customWidth="1"/>
    <col min="8710" max="8710" width="16.75" style="5" customWidth="1"/>
    <col min="8711" max="8711" width="11" style="5" customWidth="1"/>
    <col min="8712" max="8960" width="8.875" style="5"/>
    <col min="8961" max="8961" width="7.125" style="5" customWidth="1"/>
    <col min="8962" max="8962" width="11.25" style="5" customWidth="1"/>
    <col min="8963" max="8963" width="13" style="5" customWidth="1"/>
    <col min="8964" max="8964" width="10.75" style="5" customWidth="1"/>
    <col min="8965" max="8965" width="16.125" style="5" customWidth="1"/>
    <col min="8966" max="8966" width="16.75" style="5" customWidth="1"/>
    <col min="8967" max="8967" width="11" style="5" customWidth="1"/>
    <col min="8968" max="9216" width="8.875" style="5"/>
    <col min="9217" max="9217" width="7.125" style="5" customWidth="1"/>
    <col min="9218" max="9218" width="11.25" style="5" customWidth="1"/>
    <col min="9219" max="9219" width="13" style="5" customWidth="1"/>
    <col min="9220" max="9220" width="10.75" style="5" customWidth="1"/>
    <col min="9221" max="9221" width="16.125" style="5" customWidth="1"/>
    <col min="9222" max="9222" width="16.75" style="5" customWidth="1"/>
    <col min="9223" max="9223" width="11" style="5" customWidth="1"/>
    <col min="9224" max="9472" width="8.875" style="5"/>
    <col min="9473" max="9473" width="7.125" style="5" customWidth="1"/>
    <col min="9474" max="9474" width="11.25" style="5" customWidth="1"/>
    <col min="9475" max="9475" width="13" style="5" customWidth="1"/>
    <col min="9476" max="9476" width="10.75" style="5" customWidth="1"/>
    <col min="9477" max="9477" width="16.125" style="5" customWidth="1"/>
    <col min="9478" max="9478" width="16.75" style="5" customWidth="1"/>
    <col min="9479" max="9479" width="11" style="5" customWidth="1"/>
    <col min="9480" max="9728" width="8.875" style="5"/>
    <col min="9729" max="9729" width="7.125" style="5" customWidth="1"/>
    <col min="9730" max="9730" width="11.25" style="5" customWidth="1"/>
    <col min="9731" max="9731" width="13" style="5" customWidth="1"/>
    <col min="9732" max="9732" width="10.75" style="5" customWidth="1"/>
    <col min="9733" max="9733" width="16.125" style="5" customWidth="1"/>
    <col min="9734" max="9734" width="16.75" style="5" customWidth="1"/>
    <col min="9735" max="9735" width="11" style="5" customWidth="1"/>
    <col min="9736" max="9984" width="8.875" style="5"/>
    <col min="9985" max="9985" width="7.125" style="5" customWidth="1"/>
    <col min="9986" max="9986" width="11.25" style="5" customWidth="1"/>
    <col min="9987" max="9987" width="13" style="5" customWidth="1"/>
    <col min="9988" max="9988" width="10.75" style="5" customWidth="1"/>
    <col min="9989" max="9989" width="16.125" style="5" customWidth="1"/>
    <col min="9990" max="9990" width="16.75" style="5" customWidth="1"/>
    <col min="9991" max="9991" width="11" style="5" customWidth="1"/>
    <col min="9992" max="10240" width="8.875" style="5"/>
    <col min="10241" max="10241" width="7.125" style="5" customWidth="1"/>
    <col min="10242" max="10242" width="11.25" style="5" customWidth="1"/>
    <col min="10243" max="10243" width="13" style="5" customWidth="1"/>
    <col min="10244" max="10244" width="10.75" style="5" customWidth="1"/>
    <col min="10245" max="10245" width="16.125" style="5" customWidth="1"/>
    <col min="10246" max="10246" width="16.75" style="5" customWidth="1"/>
    <col min="10247" max="10247" width="11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3" style="5" customWidth="1"/>
    <col min="10500" max="10500" width="10.75" style="5" customWidth="1"/>
    <col min="10501" max="10501" width="16.125" style="5" customWidth="1"/>
    <col min="10502" max="10502" width="16.75" style="5" customWidth="1"/>
    <col min="10503" max="10503" width="11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3" style="5" customWidth="1"/>
    <col min="10756" max="10756" width="10.75" style="5" customWidth="1"/>
    <col min="10757" max="10757" width="16.125" style="5" customWidth="1"/>
    <col min="10758" max="10758" width="16.75" style="5" customWidth="1"/>
    <col min="10759" max="10759" width="11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3" style="5" customWidth="1"/>
    <col min="11012" max="11012" width="10.75" style="5" customWidth="1"/>
    <col min="11013" max="11013" width="16.125" style="5" customWidth="1"/>
    <col min="11014" max="11014" width="16.75" style="5" customWidth="1"/>
    <col min="11015" max="11015" width="11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3" style="5" customWidth="1"/>
    <col min="11268" max="11268" width="10.75" style="5" customWidth="1"/>
    <col min="11269" max="11269" width="16.125" style="5" customWidth="1"/>
    <col min="11270" max="11270" width="16.75" style="5" customWidth="1"/>
    <col min="11271" max="11271" width="11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3" style="5" customWidth="1"/>
    <col min="11524" max="11524" width="10.75" style="5" customWidth="1"/>
    <col min="11525" max="11525" width="16.125" style="5" customWidth="1"/>
    <col min="11526" max="11526" width="16.75" style="5" customWidth="1"/>
    <col min="11527" max="11527" width="11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3" style="5" customWidth="1"/>
    <col min="11780" max="11780" width="10.75" style="5" customWidth="1"/>
    <col min="11781" max="11781" width="16.125" style="5" customWidth="1"/>
    <col min="11782" max="11782" width="16.75" style="5" customWidth="1"/>
    <col min="11783" max="11783" width="11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3" style="5" customWidth="1"/>
    <col min="12036" max="12036" width="10.75" style="5" customWidth="1"/>
    <col min="12037" max="12037" width="16.125" style="5" customWidth="1"/>
    <col min="12038" max="12038" width="16.75" style="5" customWidth="1"/>
    <col min="12039" max="12039" width="11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3" style="5" customWidth="1"/>
    <col min="12292" max="12292" width="10.75" style="5" customWidth="1"/>
    <col min="12293" max="12293" width="16.125" style="5" customWidth="1"/>
    <col min="12294" max="12294" width="16.75" style="5" customWidth="1"/>
    <col min="12295" max="12295" width="11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3" style="5" customWidth="1"/>
    <col min="12548" max="12548" width="10.75" style="5" customWidth="1"/>
    <col min="12549" max="12549" width="16.125" style="5" customWidth="1"/>
    <col min="12550" max="12550" width="16.75" style="5" customWidth="1"/>
    <col min="12551" max="12551" width="11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3" style="5" customWidth="1"/>
    <col min="12804" max="12804" width="10.75" style="5" customWidth="1"/>
    <col min="12805" max="12805" width="16.125" style="5" customWidth="1"/>
    <col min="12806" max="12806" width="16.75" style="5" customWidth="1"/>
    <col min="12807" max="12807" width="11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3" style="5" customWidth="1"/>
    <col min="13060" max="13060" width="10.75" style="5" customWidth="1"/>
    <col min="13061" max="13061" width="16.125" style="5" customWidth="1"/>
    <col min="13062" max="13062" width="16.75" style="5" customWidth="1"/>
    <col min="13063" max="13063" width="11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3" style="5" customWidth="1"/>
    <col min="13316" max="13316" width="10.75" style="5" customWidth="1"/>
    <col min="13317" max="13317" width="16.125" style="5" customWidth="1"/>
    <col min="13318" max="13318" width="16.75" style="5" customWidth="1"/>
    <col min="13319" max="13319" width="11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3" style="5" customWidth="1"/>
    <col min="13572" max="13572" width="10.75" style="5" customWidth="1"/>
    <col min="13573" max="13573" width="16.125" style="5" customWidth="1"/>
    <col min="13574" max="13574" width="16.75" style="5" customWidth="1"/>
    <col min="13575" max="13575" width="11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3" style="5" customWidth="1"/>
    <col min="13828" max="13828" width="10.75" style="5" customWidth="1"/>
    <col min="13829" max="13829" width="16.125" style="5" customWidth="1"/>
    <col min="13830" max="13830" width="16.75" style="5" customWidth="1"/>
    <col min="13831" max="13831" width="11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3" style="5" customWidth="1"/>
    <col min="14084" max="14084" width="10.75" style="5" customWidth="1"/>
    <col min="14085" max="14085" width="16.125" style="5" customWidth="1"/>
    <col min="14086" max="14086" width="16.75" style="5" customWidth="1"/>
    <col min="14087" max="14087" width="11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3" style="5" customWidth="1"/>
    <col min="14340" max="14340" width="10.75" style="5" customWidth="1"/>
    <col min="14341" max="14341" width="16.125" style="5" customWidth="1"/>
    <col min="14342" max="14342" width="16.75" style="5" customWidth="1"/>
    <col min="14343" max="14343" width="11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3" style="5" customWidth="1"/>
    <col min="14596" max="14596" width="10.75" style="5" customWidth="1"/>
    <col min="14597" max="14597" width="16.125" style="5" customWidth="1"/>
    <col min="14598" max="14598" width="16.75" style="5" customWidth="1"/>
    <col min="14599" max="14599" width="11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3" style="5" customWidth="1"/>
    <col min="14852" max="14852" width="10.75" style="5" customWidth="1"/>
    <col min="14853" max="14853" width="16.125" style="5" customWidth="1"/>
    <col min="14854" max="14854" width="16.75" style="5" customWidth="1"/>
    <col min="14855" max="14855" width="11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3" style="5" customWidth="1"/>
    <col min="15108" max="15108" width="10.75" style="5" customWidth="1"/>
    <col min="15109" max="15109" width="16.125" style="5" customWidth="1"/>
    <col min="15110" max="15110" width="16.75" style="5" customWidth="1"/>
    <col min="15111" max="15111" width="11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3" style="5" customWidth="1"/>
    <col min="15364" max="15364" width="10.75" style="5" customWidth="1"/>
    <col min="15365" max="15365" width="16.125" style="5" customWidth="1"/>
    <col min="15366" max="15366" width="16.75" style="5" customWidth="1"/>
    <col min="15367" max="15367" width="11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3" style="5" customWidth="1"/>
    <col min="15620" max="15620" width="10.75" style="5" customWidth="1"/>
    <col min="15621" max="15621" width="16.125" style="5" customWidth="1"/>
    <col min="15622" max="15622" width="16.75" style="5" customWidth="1"/>
    <col min="15623" max="15623" width="11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3" style="5" customWidth="1"/>
    <col min="15876" max="15876" width="10.75" style="5" customWidth="1"/>
    <col min="15877" max="15877" width="16.125" style="5" customWidth="1"/>
    <col min="15878" max="15878" width="16.75" style="5" customWidth="1"/>
    <col min="15879" max="15879" width="11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3" style="5" customWidth="1"/>
    <col min="16132" max="16132" width="10.75" style="5" customWidth="1"/>
    <col min="16133" max="16133" width="16.125" style="5" customWidth="1"/>
    <col min="16134" max="16134" width="16.75" style="5" customWidth="1"/>
    <col min="16135" max="16135" width="11" style="5" customWidth="1"/>
    <col min="16136" max="16384" width="8.875" style="5"/>
  </cols>
  <sheetData>
    <row r="1" spans="1:14" ht="19.5">
      <c r="A1" s="1" t="s">
        <v>306</v>
      </c>
      <c r="B1" s="161"/>
      <c r="C1" s="416"/>
      <c r="D1" s="417"/>
      <c r="E1" s="161"/>
      <c r="F1" s="416"/>
      <c r="G1" s="417"/>
    </row>
    <row r="3" spans="1:14" s="150" customFormat="1" ht="18" customHeight="1">
      <c r="A3" s="164" t="s">
        <v>307</v>
      </c>
      <c r="B3" s="165"/>
      <c r="C3" s="166"/>
      <c r="D3" s="167"/>
      <c r="E3" s="165"/>
      <c r="F3" s="168"/>
      <c r="G3" s="169"/>
    </row>
    <row r="4" spans="1:14" ht="18" customHeight="1">
      <c r="A4" s="170" t="s">
        <v>475</v>
      </c>
      <c r="B4" s="74"/>
      <c r="C4" s="420"/>
      <c r="D4" s="421"/>
      <c r="E4" s="74"/>
      <c r="F4" s="422"/>
      <c r="G4" s="174"/>
    </row>
    <row r="5" spans="1:14" ht="18" customHeight="1">
      <c r="A5" s="86" t="s">
        <v>142</v>
      </c>
      <c r="B5" s="175" t="s">
        <v>143</v>
      </c>
      <c r="C5" s="176"/>
      <c r="D5" s="177"/>
      <c r="E5" s="178" t="s">
        <v>144</v>
      </c>
      <c r="F5" s="176"/>
      <c r="G5" s="177"/>
    </row>
    <row r="6" spans="1:14" ht="18" customHeight="1">
      <c r="A6" s="114"/>
      <c r="B6" s="32" t="s">
        <v>80</v>
      </c>
      <c r="C6" s="179" t="s">
        <v>476</v>
      </c>
      <c r="D6" s="423" t="s">
        <v>477</v>
      </c>
      <c r="E6" s="32" t="s">
        <v>80</v>
      </c>
      <c r="F6" s="179" t="s">
        <v>476</v>
      </c>
      <c r="G6" s="423" t="s">
        <v>308</v>
      </c>
    </row>
    <row r="7" spans="1:14" ht="18" customHeight="1">
      <c r="A7" s="33">
        <v>1</v>
      </c>
      <c r="B7" s="27">
        <f>[9]總表!$B$11</f>
        <v>17777</v>
      </c>
      <c r="C7" s="424">
        <f>[12]總表!$B$11</f>
        <v>13302</v>
      </c>
      <c r="D7" s="425">
        <f t="shared" ref="D7:D12" si="0">(B7-C7)/C7</f>
        <v>0.3364155766050218</v>
      </c>
      <c r="E7" s="27">
        <f>[9]總表!$C$11</f>
        <v>27609985</v>
      </c>
      <c r="F7" s="424">
        <f>[13]總表!$C$11</f>
        <v>16512762</v>
      </c>
      <c r="G7" s="425">
        <f t="shared" ref="G7:G12" si="1">(E7-F7)/F7</f>
        <v>0.6720391779400684</v>
      </c>
    </row>
    <row r="8" spans="1:14" ht="18" customHeight="1">
      <c r="A8" s="33">
        <v>2</v>
      </c>
      <c r="B8" s="27">
        <f>[9]總表!$D$11</f>
        <v>17541</v>
      </c>
      <c r="C8" s="424">
        <f>[14]總表!$D$11</f>
        <v>13920</v>
      </c>
      <c r="D8" s="425">
        <f t="shared" si="0"/>
        <v>0.26012931034482761</v>
      </c>
      <c r="E8" s="27">
        <f>[9]總表!$E$11</f>
        <v>23031213</v>
      </c>
      <c r="F8" s="424">
        <f>[15]總表!$E$11</f>
        <v>13431802</v>
      </c>
      <c r="G8" s="425">
        <f t="shared" si="1"/>
        <v>0.71467782208224928</v>
      </c>
      <c r="N8" s="7" t="s">
        <v>478</v>
      </c>
    </row>
    <row r="9" spans="1:14" ht="18" customHeight="1">
      <c r="A9" s="33">
        <v>3</v>
      </c>
      <c r="B9" s="27">
        <f>[9]總表!$F$11</f>
        <v>23729</v>
      </c>
      <c r="C9" s="424">
        <f>[16]總表!$F$11</f>
        <v>18564</v>
      </c>
      <c r="D9" s="425">
        <f t="shared" si="0"/>
        <v>0.27822667528549883</v>
      </c>
      <c r="E9" s="27">
        <f>[9]總表!$G$11</f>
        <v>32829775</v>
      </c>
      <c r="F9" s="424">
        <f>[17]總表!$G$11</f>
        <v>22173318</v>
      </c>
      <c r="G9" s="425">
        <f t="shared" si="1"/>
        <v>0.48059821268066422</v>
      </c>
    </row>
    <row r="10" spans="1:14" ht="18" customHeight="1">
      <c r="A10" s="33">
        <v>4</v>
      </c>
      <c r="B10" s="27">
        <f>[9]總表!$H$11</f>
        <v>23873</v>
      </c>
      <c r="C10" s="424">
        <f>[18]總表!$H$11</f>
        <v>15934</v>
      </c>
      <c r="D10" s="425">
        <f t="shared" si="0"/>
        <v>0.49824275134931595</v>
      </c>
      <c r="E10" s="27">
        <f>[9]總表!$I$11</f>
        <v>30333174</v>
      </c>
      <c r="F10" s="424">
        <f>[19]總表!$I$11</f>
        <v>21131722</v>
      </c>
      <c r="G10" s="425">
        <f t="shared" si="1"/>
        <v>0.43543313696820352</v>
      </c>
    </row>
    <row r="11" spans="1:14" ht="18" customHeight="1">
      <c r="A11" s="33">
        <v>5</v>
      </c>
      <c r="B11" s="27">
        <f>[9]總表!$J$11</f>
        <v>27628</v>
      </c>
      <c r="C11" s="424">
        <f>[20]總表!$J$11</f>
        <v>17891</v>
      </c>
      <c r="D11" s="425">
        <f t="shared" si="0"/>
        <v>0.54424012073109385</v>
      </c>
      <c r="E11" s="27">
        <f>[9]總表!$K$11</f>
        <v>40196175</v>
      </c>
      <c r="F11" s="424">
        <f>[21]總表!$K$11</f>
        <v>26772883</v>
      </c>
      <c r="G11" s="425">
        <f t="shared" si="1"/>
        <v>0.50137641134875166</v>
      </c>
    </row>
    <row r="12" spans="1:14" ht="18" customHeight="1">
      <c r="A12" s="33">
        <v>6</v>
      </c>
      <c r="B12" s="27">
        <f>[9]總表!$L$11</f>
        <v>25841</v>
      </c>
      <c r="C12" s="424">
        <f>[10]總表!$L$11</f>
        <v>11616</v>
      </c>
      <c r="D12" s="425">
        <f t="shared" si="0"/>
        <v>1.2246039944903582</v>
      </c>
      <c r="E12" s="27">
        <f>[9]總表!$M$11</f>
        <v>37823939</v>
      </c>
      <c r="F12" s="424">
        <f>[22]總表!$M$11</f>
        <v>17353136</v>
      </c>
      <c r="G12" s="425">
        <f t="shared" si="1"/>
        <v>1.179660149035886</v>
      </c>
    </row>
    <row r="13" spans="1:14" ht="18" customHeight="1">
      <c r="A13" s="33">
        <v>7</v>
      </c>
      <c r="B13" s="27">
        <f>[9]總表!$N$11</f>
        <v>0</v>
      </c>
      <c r="C13" s="424"/>
      <c r="D13" s="425">
        <v>0</v>
      </c>
      <c r="E13" s="27">
        <f>[9]總表!$O$11</f>
        <v>0</v>
      </c>
      <c r="F13" s="424"/>
      <c r="G13" s="425">
        <v>0</v>
      </c>
    </row>
    <row r="14" spans="1:14" ht="18" customHeight="1">
      <c r="A14" s="33">
        <v>8</v>
      </c>
      <c r="B14" s="27">
        <f>[9]總表!$P$11</f>
        <v>0</v>
      </c>
      <c r="C14" s="424"/>
      <c r="D14" s="425">
        <v>0</v>
      </c>
      <c r="E14" s="27">
        <f>[9]總表!$Q$11</f>
        <v>0</v>
      </c>
      <c r="F14" s="424"/>
      <c r="G14" s="425">
        <v>0</v>
      </c>
    </row>
    <row r="15" spans="1:14" ht="18" customHeight="1">
      <c r="A15" s="33">
        <v>9</v>
      </c>
      <c r="B15" s="27">
        <f>[9]總表!$R$11</f>
        <v>0</v>
      </c>
      <c r="C15" s="424"/>
      <c r="D15" s="425">
        <v>0</v>
      </c>
      <c r="E15" s="27">
        <f>[9]總表!$S$11</f>
        <v>0</v>
      </c>
      <c r="F15" s="424"/>
      <c r="G15" s="425">
        <v>0</v>
      </c>
    </row>
    <row r="16" spans="1:14" ht="18" customHeight="1">
      <c r="A16" s="33">
        <v>10</v>
      </c>
      <c r="B16" s="27">
        <f>[9]總表!$T$11</f>
        <v>0</v>
      </c>
      <c r="C16" s="424"/>
      <c r="D16" s="425">
        <v>0</v>
      </c>
      <c r="E16" s="27">
        <f>[9]總表!$U$11</f>
        <v>0</v>
      </c>
      <c r="F16" s="424"/>
      <c r="G16" s="425">
        <v>0</v>
      </c>
    </row>
    <row r="17" spans="1:7" ht="18" customHeight="1">
      <c r="A17" s="33">
        <v>11</v>
      </c>
      <c r="B17" s="27">
        <f>[9]總表!$V$11</f>
        <v>0</v>
      </c>
      <c r="C17" s="424"/>
      <c r="D17" s="425">
        <v>0</v>
      </c>
      <c r="E17" s="27">
        <f>[9]總表!$W$11</f>
        <v>0</v>
      </c>
      <c r="F17" s="424"/>
      <c r="G17" s="425">
        <v>0</v>
      </c>
    </row>
    <row r="18" spans="1:7" ht="18" customHeight="1">
      <c r="A18" s="33">
        <v>12</v>
      </c>
      <c r="B18" s="27">
        <f>[9]總表!$X$11</f>
        <v>0</v>
      </c>
      <c r="C18" s="424"/>
      <c r="D18" s="425">
        <v>0</v>
      </c>
      <c r="E18" s="27">
        <f>[9]總表!$Y$11</f>
        <v>0</v>
      </c>
      <c r="F18" s="424"/>
      <c r="G18" s="425">
        <v>0</v>
      </c>
    </row>
    <row r="19" spans="1:7" s="143" customFormat="1" ht="18" customHeight="1">
      <c r="A19" s="34" t="s">
        <v>137</v>
      </c>
      <c r="B19" s="35">
        <f>SUM(B7:B18)</f>
        <v>136389</v>
      </c>
      <c r="C19" s="426">
        <f>SUM(C7:C18)</f>
        <v>91227</v>
      </c>
      <c r="D19" s="425">
        <f>(B19-C19)/C19</f>
        <v>0.49505080732677825</v>
      </c>
      <c r="E19" s="35">
        <f>SUM(E7:E18)</f>
        <v>191824261</v>
      </c>
      <c r="F19" s="426">
        <f>SUM(F7:F18)</f>
        <v>117375623</v>
      </c>
      <c r="G19" s="427">
        <f>(E19-F19)/F19</f>
        <v>0.63427682935493346</v>
      </c>
    </row>
    <row r="20" spans="1:7" s="143" customFormat="1">
      <c r="A20" s="42"/>
      <c r="B20" s="43"/>
      <c r="C20" s="428"/>
      <c r="D20" s="429"/>
      <c r="E20" s="43"/>
      <c r="F20" s="428"/>
      <c r="G20" s="429"/>
    </row>
    <row r="21" spans="1:7" s="143" customFormat="1">
      <c r="A21" s="42"/>
      <c r="B21" s="43"/>
      <c r="C21" s="428"/>
      <c r="D21" s="429"/>
      <c r="E21" s="43"/>
      <c r="F21" s="428"/>
      <c r="G21" s="429"/>
    </row>
    <row r="22" spans="1:7" ht="19.5">
      <c r="A22" s="1" t="s">
        <v>479</v>
      </c>
      <c r="B22" s="161"/>
      <c r="C22" s="416"/>
      <c r="D22" s="417"/>
      <c r="E22" s="161"/>
      <c r="F22" s="416"/>
      <c r="G22" s="417"/>
    </row>
    <row r="23" spans="1:7" ht="17.25" customHeight="1">
      <c r="A23" s="1"/>
      <c r="B23" s="161"/>
      <c r="C23" s="416"/>
      <c r="D23" s="417"/>
      <c r="E23" s="161"/>
      <c r="F23" s="416"/>
      <c r="G23" s="417"/>
    </row>
    <row r="24" spans="1:7" s="150" customFormat="1" ht="18" customHeight="1">
      <c r="A24" s="189" t="s">
        <v>309</v>
      </c>
      <c r="B24" s="190"/>
      <c r="C24" s="191"/>
      <c r="D24" s="192"/>
      <c r="E24" s="190"/>
      <c r="F24" s="193"/>
      <c r="G24" s="194"/>
    </row>
    <row r="25" spans="1:7" ht="18" customHeight="1">
      <c r="A25" s="170" t="s">
        <v>141</v>
      </c>
      <c r="B25" s="195"/>
      <c r="C25" s="430"/>
      <c r="D25" s="431"/>
      <c r="E25" s="195"/>
      <c r="F25" s="432"/>
      <c r="G25" s="199"/>
    </row>
    <row r="26" spans="1:7" ht="18" customHeight="1">
      <c r="A26" s="86" t="s">
        <v>142</v>
      </c>
      <c r="B26" s="200" t="s">
        <v>143</v>
      </c>
      <c r="C26" s="201"/>
      <c r="D26" s="202"/>
      <c r="E26" s="203" t="s">
        <v>144</v>
      </c>
      <c r="F26" s="201"/>
      <c r="G26" s="202"/>
    </row>
    <row r="27" spans="1:7" ht="18" customHeight="1">
      <c r="A27" s="114"/>
      <c r="B27" s="204" t="s">
        <v>80</v>
      </c>
      <c r="C27" s="205" t="s">
        <v>81</v>
      </c>
      <c r="D27" s="423" t="s">
        <v>308</v>
      </c>
      <c r="E27" s="204" t="s">
        <v>80</v>
      </c>
      <c r="F27" s="205" t="s">
        <v>81</v>
      </c>
      <c r="G27" s="423" t="s">
        <v>308</v>
      </c>
    </row>
    <row r="28" spans="1:7" ht="18" customHeight="1">
      <c r="A28" s="33">
        <v>1</v>
      </c>
      <c r="B28" s="27">
        <f>[23]折疊總表!$B$11</f>
        <v>1329</v>
      </c>
      <c r="C28" s="424">
        <f>[4]折疊總表!$B$11</f>
        <v>1469</v>
      </c>
      <c r="D28" s="433">
        <f t="shared" ref="D28:D33" si="2">(B28-C28)/C28</f>
        <v>-9.5302927161334247E-2</v>
      </c>
      <c r="E28" s="27">
        <f>[23]折疊總表!$C$11</f>
        <v>327323</v>
      </c>
      <c r="F28" s="424">
        <f>[4]折疊總表!$C$11</f>
        <v>329665</v>
      </c>
      <c r="G28" s="433">
        <f t="shared" ref="G28:G33" si="3">(E28-F28)/F28</f>
        <v>-7.1041815176012008E-3</v>
      </c>
    </row>
    <row r="29" spans="1:7" ht="18" customHeight="1">
      <c r="A29" s="33">
        <v>2</v>
      </c>
      <c r="B29" s="27">
        <f>[24]折疊總表!$D$11</f>
        <v>1330</v>
      </c>
      <c r="C29" s="424">
        <f>[5]折疊總表!$D$11</f>
        <v>3158</v>
      </c>
      <c r="D29" s="433">
        <f t="shared" si="2"/>
        <v>-0.57884737175427481</v>
      </c>
      <c r="E29" s="27">
        <f>[24]折疊總表!$E$11</f>
        <v>295094</v>
      </c>
      <c r="F29" s="424">
        <f>[5]折疊總表!$E$11</f>
        <v>854737</v>
      </c>
      <c r="G29" s="433">
        <f t="shared" si="3"/>
        <v>-0.65475462042710209</v>
      </c>
    </row>
    <row r="30" spans="1:7" ht="18" customHeight="1">
      <c r="A30" s="33">
        <v>3</v>
      </c>
      <c r="B30" s="27">
        <f>[25]折疊總表!$F$11</f>
        <v>1325</v>
      </c>
      <c r="C30" s="424">
        <f>[6]折疊總表!$F$11</f>
        <v>3675</v>
      </c>
      <c r="D30" s="433">
        <f t="shared" si="2"/>
        <v>-0.63945578231292521</v>
      </c>
      <c r="E30" s="27">
        <f>[25]折疊總表!$G$11</f>
        <v>319463</v>
      </c>
      <c r="F30" s="424">
        <f>[6]折疊總表!$G$11</f>
        <v>951004</v>
      </c>
      <c r="G30" s="433">
        <f t="shared" si="3"/>
        <v>-0.66407817422429349</v>
      </c>
    </row>
    <row r="31" spans="1:7" ht="18" customHeight="1">
      <c r="A31" s="33">
        <v>4</v>
      </c>
      <c r="B31" s="27">
        <f>[26]折疊總表!$H$11</f>
        <v>1697</v>
      </c>
      <c r="C31" s="424">
        <f>[7]折疊總表!$H$11</f>
        <v>3893</v>
      </c>
      <c r="D31" s="433">
        <f t="shared" si="2"/>
        <v>-0.56408939121500123</v>
      </c>
      <c r="E31" s="27">
        <f>[26]折疊總表!$I$11</f>
        <v>283170</v>
      </c>
      <c r="F31" s="424">
        <f>[7]折疊總表!$I$11</f>
        <v>1122715</v>
      </c>
      <c r="G31" s="433">
        <f t="shared" si="3"/>
        <v>-0.74778104861875005</v>
      </c>
    </row>
    <row r="32" spans="1:7" ht="18" customHeight="1">
      <c r="A32" s="33">
        <v>5</v>
      </c>
      <c r="B32" s="27">
        <f>[27]折疊總表!$J$11</f>
        <v>1910</v>
      </c>
      <c r="C32" s="424">
        <f>[3]折疊總表!$J$11</f>
        <v>5652</v>
      </c>
      <c r="D32" s="433">
        <f t="shared" si="2"/>
        <v>-0.66206652512385</v>
      </c>
      <c r="E32" s="27">
        <f>[27]折疊總表!$K$11</f>
        <v>393996</v>
      </c>
      <c r="F32" s="424">
        <f>[3]折疊總表!$K$11</f>
        <v>1059549</v>
      </c>
      <c r="G32" s="433">
        <f t="shared" si="3"/>
        <v>-0.62814744764045838</v>
      </c>
    </row>
    <row r="33" spans="1:7" ht="18" customHeight="1">
      <c r="A33" s="33">
        <v>6</v>
      </c>
      <c r="B33" s="27">
        <f>[28]折疊總表!L$11</f>
        <v>3370</v>
      </c>
      <c r="C33" s="424">
        <f>[2]折疊總表!$L$11</f>
        <v>3677</v>
      </c>
      <c r="D33" s="433">
        <f t="shared" si="2"/>
        <v>-8.3491977155289637E-2</v>
      </c>
      <c r="E33" s="27">
        <f>[28]折疊總表!$M$11</f>
        <v>259792</v>
      </c>
      <c r="F33" s="424">
        <f>[2]折疊總表!$M$11</f>
        <v>607864</v>
      </c>
      <c r="G33" s="433">
        <f t="shared" si="3"/>
        <v>-0.57261492702314987</v>
      </c>
    </row>
    <row r="34" spans="1:7" ht="18" customHeight="1">
      <c r="A34" s="33">
        <v>7</v>
      </c>
      <c r="B34" s="27"/>
      <c r="C34" s="424"/>
      <c r="D34" s="425">
        <v>0</v>
      </c>
      <c r="E34" s="27"/>
      <c r="F34" s="424"/>
      <c r="G34" s="425">
        <v>0</v>
      </c>
    </row>
    <row r="35" spans="1:7" ht="18" customHeight="1">
      <c r="A35" s="33">
        <v>8</v>
      </c>
      <c r="B35" s="27"/>
      <c r="C35" s="424"/>
      <c r="D35" s="425">
        <v>0</v>
      </c>
      <c r="E35" s="27"/>
      <c r="F35" s="424"/>
      <c r="G35" s="425">
        <v>0</v>
      </c>
    </row>
    <row r="36" spans="1:7" ht="18" customHeight="1">
      <c r="A36" s="33">
        <v>9</v>
      </c>
      <c r="B36" s="27"/>
      <c r="C36" s="424"/>
      <c r="D36" s="425">
        <v>0</v>
      </c>
      <c r="E36" s="27"/>
      <c r="F36" s="424"/>
      <c r="G36" s="425">
        <v>0</v>
      </c>
    </row>
    <row r="37" spans="1:7" ht="18" customHeight="1">
      <c r="A37" s="33">
        <v>10</v>
      </c>
      <c r="B37" s="27"/>
      <c r="C37" s="424"/>
      <c r="D37" s="425">
        <v>0</v>
      </c>
      <c r="E37" s="27"/>
      <c r="F37" s="424"/>
      <c r="G37" s="425">
        <v>0</v>
      </c>
    </row>
    <row r="38" spans="1:7" ht="18" customHeight="1">
      <c r="A38" s="33">
        <v>11</v>
      </c>
      <c r="B38" s="27"/>
      <c r="C38" s="424"/>
      <c r="D38" s="425">
        <v>0</v>
      </c>
      <c r="E38" s="27"/>
      <c r="F38" s="424"/>
      <c r="G38" s="425">
        <v>0</v>
      </c>
    </row>
    <row r="39" spans="1:7" ht="18" customHeight="1">
      <c r="A39" s="33">
        <v>12</v>
      </c>
      <c r="B39" s="27"/>
      <c r="C39" s="424"/>
      <c r="D39" s="425">
        <v>0</v>
      </c>
      <c r="E39" s="27"/>
      <c r="F39" s="424"/>
      <c r="G39" s="425">
        <v>0</v>
      </c>
    </row>
    <row r="40" spans="1:7" s="143" customFormat="1" ht="18" customHeight="1">
      <c r="A40" s="34" t="s">
        <v>137</v>
      </c>
      <c r="B40" s="35">
        <f>SUM(B28:B39)</f>
        <v>10961</v>
      </c>
      <c r="C40" s="426">
        <f>SUM(C28:C39)</f>
        <v>21524</v>
      </c>
      <c r="D40" s="433">
        <f>(B40-C40)/C40</f>
        <v>-0.49075450659728675</v>
      </c>
      <c r="E40" s="35">
        <f>SUM(E28:E39)</f>
        <v>1878838</v>
      </c>
      <c r="F40" s="426">
        <f>SUM(F28:F39)</f>
        <v>4925534</v>
      </c>
      <c r="G40" s="433">
        <f>(E40-F40)/F40</f>
        <v>-0.61855140985728652</v>
      </c>
    </row>
    <row r="41" spans="1:7" s="143" customFormat="1">
      <c r="A41" s="42"/>
      <c r="B41" s="43"/>
      <c r="C41" s="428"/>
      <c r="D41" s="429"/>
      <c r="E41" s="43"/>
      <c r="F41" s="428"/>
      <c r="G41" s="429"/>
    </row>
    <row r="42" spans="1:7" s="13" customFormat="1">
      <c r="A42" s="60" t="s">
        <v>480</v>
      </c>
      <c r="C42" s="209"/>
      <c r="D42" s="210"/>
      <c r="F42" s="209"/>
      <c r="G42" s="21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69"/>
  <sheetViews>
    <sheetView topLeftCell="A52" workbookViewId="0">
      <selection activeCell="O71" sqref="O71"/>
    </sheetView>
  </sheetViews>
  <sheetFormatPr defaultColWidth="10" defaultRowHeight="16.5"/>
  <cols>
    <col min="1" max="1" width="19.5" style="13" customWidth="1"/>
    <col min="2" max="2" width="1.5" style="13" customWidth="1"/>
    <col min="3" max="4" width="15.625" style="438" customWidth="1"/>
    <col min="5" max="5" width="2.375" style="438" customWidth="1"/>
    <col min="6" max="6" width="17.125" style="438" customWidth="1"/>
    <col min="7" max="7" width="17.875" style="438" customWidth="1"/>
    <col min="8" max="8" width="2.125" style="438" customWidth="1"/>
    <col min="9" max="10" width="15.625" style="438" customWidth="1"/>
    <col min="11" max="11" width="2.5" style="438" customWidth="1"/>
    <col min="12" max="12" width="17.125" style="438" customWidth="1"/>
    <col min="13" max="13" width="18.5" style="438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435" customFormat="1" ht="19.5">
      <c r="A1" s="1" t="s">
        <v>310</v>
      </c>
      <c r="B1" s="1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</row>
    <row r="2" spans="1:13" s="435" customFormat="1">
      <c r="C2" s="436"/>
      <c r="D2" s="436"/>
      <c r="E2" s="436"/>
      <c r="F2" s="436"/>
      <c r="G2" s="436"/>
      <c r="H2" s="436"/>
      <c r="I2" s="436"/>
      <c r="J2" s="436"/>
      <c r="K2" s="436"/>
      <c r="L2" s="5"/>
      <c r="M2" s="436" t="s">
        <v>311</v>
      </c>
    </row>
    <row r="3" spans="1:13" s="435" customFormat="1">
      <c r="A3" s="437"/>
      <c r="B3" s="437"/>
      <c r="C3" s="436"/>
      <c r="D3" s="436"/>
      <c r="E3" s="436"/>
      <c r="F3" s="436"/>
      <c r="G3" s="436"/>
      <c r="H3" s="436"/>
      <c r="I3" s="436"/>
      <c r="J3" s="436"/>
      <c r="K3" s="436"/>
      <c r="L3" s="5"/>
      <c r="M3" s="436" t="s">
        <v>312</v>
      </c>
    </row>
    <row r="4" spans="1:13">
      <c r="M4" s="5"/>
    </row>
    <row r="5" spans="1:13" s="435" customFormat="1">
      <c r="A5" s="439" t="s">
        <v>313</v>
      </c>
      <c r="B5" s="440"/>
      <c r="C5" s="441" t="s">
        <v>314</v>
      </c>
      <c r="D5" s="442" t="s">
        <v>315</v>
      </c>
      <c r="E5" s="440"/>
      <c r="F5" s="441" t="s">
        <v>316</v>
      </c>
      <c r="G5" s="443" t="s">
        <v>317</v>
      </c>
      <c r="H5" s="440"/>
      <c r="I5" s="441" t="s">
        <v>318</v>
      </c>
      <c r="J5" s="442" t="s">
        <v>184</v>
      </c>
      <c r="K5" s="440"/>
      <c r="L5" s="441" t="s">
        <v>319</v>
      </c>
      <c r="M5" s="443" t="s">
        <v>320</v>
      </c>
    </row>
    <row r="6" spans="1:13">
      <c r="A6" s="444">
        <v>85121010001</v>
      </c>
      <c r="B6" s="445"/>
      <c r="C6" s="446"/>
      <c r="D6" s="447"/>
      <c r="E6" s="446"/>
      <c r="F6" s="446"/>
      <c r="G6" s="447"/>
      <c r="H6" s="446"/>
      <c r="I6" s="446"/>
      <c r="J6" s="447"/>
      <c r="K6" s="446"/>
      <c r="L6" s="446"/>
      <c r="M6" s="447"/>
    </row>
    <row r="7" spans="1:13">
      <c r="A7" s="448" t="s">
        <v>321</v>
      </c>
      <c r="B7" s="449"/>
      <c r="C7" s="450">
        <f>[29]二全年出口類別合計驗算!M4</f>
        <v>18645</v>
      </c>
      <c r="D7" s="450">
        <f>[29]二全年出口類別合計驗算!N4</f>
        <v>1669483</v>
      </c>
      <c r="E7" s="450"/>
      <c r="F7" s="450">
        <f>[29]二全年出口類別合計驗算!AA4</f>
        <v>122041</v>
      </c>
      <c r="G7" s="451">
        <f>[29]二全年出口類別合計驗算!AC4</f>
        <v>9063484</v>
      </c>
      <c r="H7" s="450"/>
      <c r="I7" s="450">
        <f>[29]一全年進口類別合計驗算!M5</f>
        <v>5938</v>
      </c>
      <c r="J7" s="450">
        <f>[29]一全年進口類別合計驗算!N5</f>
        <v>190581</v>
      </c>
      <c r="K7" s="450"/>
      <c r="L7" s="450">
        <f>[29]一全年進口類別合計驗算!AA5</f>
        <v>26660</v>
      </c>
      <c r="M7" s="451">
        <f>[29]一全年進口類別合計驗算!AC5</f>
        <v>1051378</v>
      </c>
    </row>
    <row r="8" spans="1:13">
      <c r="A8" s="448" t="s">
        <v>322</v>
      </c>
      <c r="B8" s="159" t="s">
        <v>323</v>
      </c>
      <c r="C8" s="450">
        <f>[29]二全年出口類別合計驗算!M5</f>
        <v>157570</v>
      </c>
      <c r="D8" s="451" t="s">
        <v>324</v>
      </c>
      <c r="E8" s="159" t="s">
        <v>323</v>
      </c>
      <c r="F8" s="452">
        <f>[29]二全年出口類別合計驗算!AA5</f>
        <v>1022803</v>
      </c>
      <c r="G8" s="451" t="s">
        <v>324</v>
      </c>
      <c r="H8" s="159" t="s">
        <v>323</v>
      </c>
      <c r="I8" s="450">
        <f>[29]一全年進口類別合計驗算!M6</f>
        <v>49199</v>
      </c>
      <c r="J8" s="451" t="s">
        <v>324</v>
      </c>
      <c r="K8" s="450" t="s">
        <v>323</v>
      </c>
      <c r="L8" s="450">
        <f>[29]一全年進口類別合計驗算!AA6</f>
        <v>329275</v>
      </c>
      <c r="M8" s="451" t="s">
        <v>324</v>
      </c>
    </row>
    <row r="9" spans="1:13">
      <c r="A9" s="453">
        <v>85121020009</v>
      </c>
      <c r="B9" s="454"/>
      <c r="C9" s="455"/>
      <c r="D9" s="456"/>
      <c r="E9" s="455"/>
      <c r="F9" s="455"/>
      <c r="G9" s="456"/>
      <c r="H9" s="455"/>
      <c r="I9" s="455"/>
      <c r="J9" s="456"/>
      <c r="K9" s="455"/>
      <c r="L9" s="455"/>
      <c r="M9" s="456"/>
    </row>
    <row r="10" spans="1:13">
      <c r="A10" s="448" t="s">
        <v>325</v>
      </c>
      <c r="B10" s="449"/>
      <c r="C10" s="450">
        <f>[29]二全年出口類別合計驗算!M7</f>
        <v>3388</v>
      </c>
      <c r="D10" s="450">
        <f>[29]二全年出口類別合計驗算!N7</f>
        <v>261822</v>
      </c>
      <c r="E10" s="450"/>
      <c r="F10" s="450">
        <f>[29]二全年出口類別合計驗算!AA7</f>
        <v>19161</v>
      </c>
      <c r="G10" s="451">
        <f>[29]二全年出口類別合計驗算!AC7</f>
        <v>1414482</v>
      </c>
      <c r="H10" s="450"/>
      <c r="I10" s="450">
        <f>[29]一全年進口類別合計驗算!M8</f>
        <v>3140</v>
      </c>
      <c r="J10" s="450">
        <f>[29]一全年進口類別合計驗算!N8</f>
        <v>188112</v>
      </c>
      <c r="K10" s="450"/>
      <c r="L10" s="450">
        <f>[29]一全年進口類別合計驗算!AA8</f>
        <v>16415</v>
      </c>
      <c r="M10" s="451">
        <f>[29]一全年進口類別合計驗算!AC8</f>
        <v>812950</v>
      </c>
    </row>
    <row r="11" spans="1:13">
      <c r="A11" s="448" t="s">
        <v>326</v>
      </c>
      <c r="B11" s="159" t="s">
        <v>323</v>
      </c>
      <c r="C11" s="450">
        <f>[29]二全年出口類別合計驗算!M8</f>
        <v>42212</v>
      </c>
      <c r="D11" s="451" t="s">
        <v>324</v>
      </c>
      <c r="E11" s="159" t="s">
        <v>323</v>
      </c>
      <c r="F11" s="457">
        <f>[29]二全年出口類別合計驗算!AA8</f>
        <v>190808</v>
      </c>
      <c r="G11" s="451" t="s">
        <v>327</v>
      </c>
      <c r="H11" s="159" t="s">
        <v>323</v>
      </c>
      <c r="I11" s="450">
        <f>[29]一全年進口類別合計驗算!M9</f>
        <v>70731</v>
      </c>
      <c r="J11" s="451" t="s">
        <v>324</v>
      </c>
      <c r="K11" s="450" t="s">
        <v>323</v>
      </c>
      <c r="L11" s="450">
        <f>[29]一全年進口類別合計驗算!AA9</f>
        <v>451391</v>
      </c>
      <c r="M11" s="451" t="s">
        <v>324</v>
      </c>
    </row>
    <row r="12" spans="1:13">
      <c r="A12" s="458">
        <v>87149120007</v>
      </c>
      <c r="B12" s="459"/>
      <c r="C12" s="460"/>
      <c r="D12" s="461"/>
      <c r="E12" s="460"/>
      <c r="F12" s="460"/>
      <c r="G12" s="461"/>
      <c r="H12" s="460"/>
      <c r="I12" s="460"/>
      <c r="J12" s="461"/>
      <c r="K12" s="460"/>
      <c r="L12" s="460"/>
      <c r="M12" s="461"/>
    </row>
    <row r="13" spans="1:13">
      <c r="A13" s="448" t="s">
        <v>328</v>
      </c>
      <c r="B13" s="449"/>
      <c r="C13" s="450">
        <f>[29]二全年出口類別合計驗算!M10</f>
        <v>900390</v>
      </c>
      <c r="D13" s="450">
        <f>[29]二全年出口類別合計驗算!N10</f>
        <v>43222139</v>
      </c>
      <c r="E13" s="450"/>
      <c r="F13" s="450">
        <f>[29]二全年出口類別合計驗算!AA10</f>
        <v>6570490</v>
      </c>
      <c r="G13" s="451">
        <f>[29]二全年出口類別合計驗算!AC10</f>
        <v>264977478</v>
      </c>
      <c r="H13" s="450"/>
      <c r="I13" s="450">
        <f>[29]一全年進口類別合計驗算!M11</f>
        <v>714055</v>
      </c>
      <c r="J13" s="450">
        <f>[29]一全年進口類別合計驗算!N11</f>
        <v>31945598</v>
      </c>
      <c r="K13" s="450"/>
      <c r="L13" s="450">
        <f>[29]一全年進口類別合計驗算!AA11</f>
        <v>4251188</v>
      </c>
      <c r="M13" s="451">
        <f>[29]一全年進口類別合計驗算!AC11</f>
        <v>172416353</v>
      </c>
    </row>
    <row r="14" spans="1:13">
      <c r="A14" s="448" t="s">
        <v>329</v>
      </c>
      <c r="B14" s="159" t="s">
        <v>323</v>
      </c>
      <c r="C14" s="450">
        <f>[29]二全年出口類別合計驗算!M11</f>
        <v>0</v>
      </c>
      <c r="D14" s="451"/>
      <c r="E14" s="159" t="s">
        <v>323</v>
      </c>
      <c r="F14" s="450">
        <f>[29]二全年出口類別合計驗算!AA11</f>
        <v>0</v>
      </c>
      <c r="G14" s="451" t="s">
        <v>324</v>
      </c>
      <c r="H14" s="450"/>
      <c r="I14" s="450"/>
      <c r="J14" s="451"/>
      <c r="K14" s="450"/>
      <c r="L14" s="450"/>
      <c r="M14" s="451"/>
    </row>
    <row r="15" spans="1:13">
      <c r="A15" s="458">
        <v>87149200108</v>
      </c>
      <c r="B15" s="459"/>
      <c r="C15" s="460"/>
      <c r="D15" s="461"/>
      <c r="E15" s="460"/>
      <c r="F15" s="460"/>
      <c r="G15" s="461"/>
      <c r="H15" s="460"/>
      <c r="I15" s="460"/>
      <c r="J15" s="461"/>
      <c r="K15" s="460"/>
      <c r="L15" s="460"/>
      <c r="M15" s="461"/>
    </row>
    <row r="16" spans="1:13">
      <c r="A16" s="448" t="s">
        <v>330</v>
      </c>
      <c r="B16" s="449"/>
      <c r="C16" s="450">
        <f>[29]二全年出口類別合計驗算!M12</f>
        <v>128849</v>
      </c>
      <c r="D16" s="450">
        <f>[29]二全年出口類別合計驗算!N12</f>
        <v>1826870</v>
      </c>
      <c r="E16" s="450"/>
      <c r="F16" s="450">
        <f>[29]二全年出口類別合計驗算!AA12</f>
        <v>801011</v>
      </c>
      <c r="G16" s="451">
        <f>[29]二全年出口類別合計驗算!AC12</f>
        <v>11786626</v>
      </c>
      <c r="H16" s="450"/>
      <c r="I16" s="450">
        <f>[29]一全年進口類別合計驗算!M13</f>
        <v>76719</v>
      </c>
      <c r="J16" s="450">
        <f>[29]一全年進口類別合計驗算!N13</f>
        <v>3885910</v>
      </c>
      <c r="K16" s="450"/>
      <c r="L16" s="450">
        <f>[29]一全年進口類別合計驗算!AA13</f>
        <v>429762</v>
      </c>
      <c r="M16" s="451">
        <f>[29]一全年進口類別合計驗算!AC13</f>
        <v>16223830</v>
      </c>
    </row>
    <row r="17" spans="1:13">
      <c r="A17" s="448"/>
      <c r="B17" s="159" t="s">
        <v>323</v>
      </c>
      <c r="C17" s="450">
        <f>[29]二全年出口類別合計驗算!M13</f>
        <v>196062</v>
      </c>
      <c r="D17" s="451" t="s">
        <v>327</v>
      </c>
      <c r="E17" s="159" t="s">
        <v>323</v>
      </c>
      <c r="F17" s="450">
        <f>[29]二全年出口類別合計驗算!AA13</f>
        <v>1501131</v>
      </c>
      <c r="G17" s="451" t="s">
        <v>327</v>
      </c>
      <c r="H17" s="159" t="s">
        <v>323</v>
      </c>
      <c r="I17" s="450">
        <f>[29]一全年進口類別合計驗算!M14</f>
        <v>138844</v>
      </c>
      <c r="J17" s="451" t="s">
        <v>327</v>
      </c>
      <c r="K17" s="450" t="s">
        <v>323</v>
      </c>
      <c r="L17" s="450">
        <f>[29]一全年進口類別合計驗算!AA14</f>
        <v>801935</v>
      </c>
      <c r="M17" s="451" t="s">
        <v>327</v>
      </c>
    </row>
    <row r="18" spans="1:13">
      <c r="A18" s="458">
        <v>87149200206</v>
      </c>
      <c r="B18" s="459"/>
      <c r="C18" s="460"/>
      <c r="D18" s="461"/>
      <c r="E18" s="460"/>
      <c r="F18" s="460"/>
      <c r="G18" s="461"/>
      <c r="H18" s="460"/>
      <c r="I18" s="460"/>
      <c r="J18" s="461"/>
      <c r="K18" s="460"/>
      <c r="L18" s="460"/>
      <c r="M18" s="461"/>
    </row>
    <row r="19" spans="1:13">
      <c r="A19" s="448" t="s">
        <v>331</v>
      </c>
      <c r="B19" s="449"/>
      <c r="C19" s="450">
        <f>[29]二全年出口類別合計驗算!M15</f>
        <v>84943</v>
      </c>
      <c r="D19" s="450">
        <f>[29]二全年出口類別合計驗算!N15</f>
        <v>531055</v>
      </c>
      <c r="E19" s="450"/>
      <c r="F19" s="450">
        <f>[29]二全年出口類別合計驗算!AA15</f>
        <v>417972</v>
      </c>
      <c r="G19" s="451">
        <f>[29]二全年出口類別合計驗算!AC15</f>
        <v>3103048</v>
      </c>
      <c r="H19" s="450"/>
      <c r="I19" s="450">
        <f>[29]一全年進口類別合計驗算!M16</f>
        <v>9065</v>
      </c>
      <c r="J19" s="450">
        <f>[29]一全年進口類別合計驗算!N16</f>
        <v>619374</v>
      </c>
      <c r="K19" s="450"/>
      <c r="L19" s="450">
        <f>[29]一全年進口類別合計驗算!AA16</f>
        <v>67705</v>
      </c>
      <c r="M19" s="451">
        <f>[29]一全年進口類別合計驗算!AC16</f>
        <v>3994534</v>
      </c>
    </row>
    <row r="20" spans="1:13">
      <c r="A20" s="448"/>
      <c r="B20" s="159" t="s">
        <v>323</v>
      </c>
      <c r="C20" s="450">
        <f>[29]二全年出口類別合計驗算!M16</f>
        <v>11245617</v>
      </c>
      <c r="D20" s="451" t="s">
        <v>327</v>
      </c>
      <c r="E20" s="159" t="s">
        <v>323</v>
      </c>
      <c r="F20" s="450">
        <f>[29]二全年出口類別合計驗算!AA16</f>
        <v>53226023</v>
      </c>
      <c r="G20" s="451" t="s">
        <v>327</v>
      </c>
      <c r="H20" s="159" t="s">
        <v>323</v>
      </c>
      <c r="I20" s="450">
        <f>[29]一全年進口類別合計驗算!M17</f>
        <v>2429799</v>
      </c>
      <c r="J20" s="451" t="s">
        <v>327</v>
      </c>
      <c r="K20" s="450" t="s">
        <v>323</v>
      </c>
      <c r="L20" s="450">
        <f>[29]一全年進口類別合計驗算!AA17</f>
        <v>16429306</v>
      </c>
      <c r="M20" s="451" t="s">
        <v>327</v>
      </c>
    </row>
    <row r="21" spans="1:13">
      <c r="A21" s="458">
        <v>87149200304</v>
      </c>
      <c r="B21" s="459"/>
      <c r="C21" s="460"/>
      <c r="D21" s="461"/>
      <c r="E21" s="460"/>
      <c r="F21" s="460"/>
      <c r="G21" s="461"/>
      <c r="H21" s="460"/>
      <c r="I21" s="460"/>
      <c r="J21" s="461"/>
      <c r="K21" s="460"/>
      <c r="L21" s="460"/>
      <c r="M21" s="461"/>
    </row>
    <row r="22" spans="1:13">
      <c r="A22" s="448" t="s">
        <v>332</v>
      </c>
      <c r="B22" s="449"/>
      <c r="C22" s="450">
        <f>[29]二全年出口類別合計驗算!M18</f>
        <v>63087</v>
      </c>
      <c r="D22" s="450">
        <f>[29]二全年出口類別合計驗算!N18</f>
        <v>3056292</v>
      </c>
      <c r="E22" s="450">
        <f>[29]二全年出口類別合計驗算!U18</f>
        <v>0</v>
      </c>
      <c r="F22" s="450">
        <f>[29]二全年出口類別合計驗算!AA18</f>
        <v>400424</v>
      </c>
      <c r="G22" s="451">
        <f>[29]二全年出口類別合計驗算!AC18</f>
        <v>17973680</v>
      </c>
      <c r="H22" s="450"/>
      <c r="I22" s="450">
        <f>[29]一全年進口類別合計驗算!M19</f>
        <v>35287</v>
      </c>
      <c r="J22" s="450">
        <f>[29]一全年進口類別合計驗算!N19</f>
        <v>706368</v>
      </c>
      <c r="K22" s="450"/>
      <c r="L22" s="450">
        <f>[29]一全年進口類別合計驗算!AA19</f>
        <v>214869</v>
      </c>
      <c r="M22" s="451">
        <f>[29]一全年進口類別合計驗算!AC19</f>
        <v>4377159</v>
      </c>
    </row>
    <row r="23" spans="1:13">
      <c r="A23" s="458">
        <v>87149310007</v>
      </c>
      <c r="B23" s="459"/>
      <c r="C23" s="460"/>
      <c r="D23" s="461"/>
      <c r="E23" s="460"/>
      <c r="F23" s="460"/>
      <c r="G23" s="461"/>
      <c r="H23" s="460"/>
      <c r="I23" s="460"/>
      <c r="J23" s="461"/>
      <c r="K23" s="460"/>
      <c r="L23" s="460"/>
      <c r="M23" s="461"/>
    </row>
    <row r="24" spans="1:13">
      <c r="A24" s="448" t="s">
        <v>333</v>
      </c>
      <c r="B24" s="449"/>
      <c r="C24" s="450">
        <f>[29]二全年出口類別合計驗算!M20</f>
        <v>64684</v>
      </c>
      <c r="D24" s="450">
        <f>[29]二全年出口類別合計驗算!N20</f>
        <v>2914267</v>
      </c>
      <c r="E24" s="450"/>
      <c r="F24" s="450">
        <f>[29]二全年出口類別合計驗算!AA20</f>
        <v>458869</v>
      </c>
      <c r="G24" s="451">
        <f>[29]二全年出口類別合計驗算!AC20</f>
        <v>19886535</v>
      </c>
      <c r="H24" s="450"/>
      <c r="I24" s="450">
        <f>[29]一全年進口類別合計驗算!M21</f>
        <v>134006</v>
      </c>
      <c r="J24" s="450">
        <f>[29]一全年進口類別合計驗算!N21</f>
        <v>2097898</v>
      </c>
      <c r="K24" s="450"/>
      <c r="L24" s="450">
        <f>[29]一全年進口類別合計驗算!AA21</f>
        <v>752260</v>
      </c>
      <c r="M24" s="451">
        <f>[29]一全年進口類別合計驗算!AC21</f>
        <v>11762322</v>
      </c>
    </row>
    <row r="25" spans="1:13">
      <c r="A25" s="448" t="s">
        <v>334</v>
      </c>
      <c r="B25" s="449"/>
      <c r="C25" s="450"/>
      <c r="D25" s="451"/>
      <c r="E25" s="450"/>
      <c r="F25" s="450"/>
      <c r="G25" s="451"/>
      <c r="H25" s="450"/>
      <c r="I25" s="450"/>
      <c r="J25" s="451"/>
      <c r="K25" s="450"/>
      <c r="L25" s="450"/>
      <c r="M25" s="451"/>
    </row>
    <row r="26" spans="1:13">
      <c r="A26" s="448" t="s">
        <v>335</v>
      </c>
      <c r="B26" s="449"/>
      <c r="C26" s="450"/>
      <c r="D26" s="451"/>
      <c r="E26" s="450"/>
      <c r="F26" s="450"/>
      <c r="G26" s="451"/>
      <c r="H26" s="450"/>
      <c r="I26" s="450"/>
      <c r="J26" s="451"/>
      <c r="K26" s="450"/>
      <c r="L26" s="450"/>
      <c r="M26" s="451"/>
    </row>
    <row r="27" spans="1:13">
      <c r="A27" s="458">
        <v>87149320005</v>
      </c>
      <c r="B27" s="459"/>
      <c r="C27" s="460"/>
      <c r="D27" s="461"/>
      <c r="E27" s="460"/>
      <c r="F27" s="460"/>
      <c r="G27" s="461"/>
      <c r="H27" s="460"/>
      <c r="I27" s="460"/>
      <c r="J27" s="461"/>
      <c r="K27" s="460"/>
      <c r="L27" s="460"/>
      <c r="M27" s="461"/>
    </row>
    <row r="28" spans="1:13">
      <c r="A28" s="448" t="s">
        <v>336</v>
      </c>
      <c r="B28" s="449"/>
      <c r="C28" s="450">
        <f>[29]二全年出口類別合計驗算!M23</f>
        <v>41564</v>
      </c>
      <c r="D28" s="450">
        <f>[29]二全年出口類別合計驗算!N23</f>
        <v>1662301</v>
      </c>
      <c r="E28" s="450"/>
      <c r="F28" s="450">
        <f>[29]二全年出口類別合計驗算!AA23</f>
        <v>254861</v>
      </c>
      <c r="G28" s="451">
        <f>[29]二全年出口類別合計驗算!AC23</f>
        <v>9978570</v>
      </c>
      <c r="H28" s="450"/>
      <c r="I28" s="450">
        <f>[29]一全年進口類別合計驗算!M23</f>
        <v>72197</v>
      </c>
      <c r="J28" s="450">
        <f>[29]一全年進口類別合計驗算!N23</f>
        <v>1747938</v>
      </c>
      <c r="K28" s="450"/>
      <c r="L28" s="450">
        <f>[29]一全年進口類別合計驗算!AA23</f>
        <v>357681</v>
      </c>
      <c r="M28" s="451">
        <f>[29]一全年進口類別合計驗算!AC23</f>
        <v>9052844</v>
      </c>
    </row>
    <row r="29" spans="1:13">
      <c r="A29" s="458">
        <v>87149410006</v>
      </c>
      <c r="B29" s="459"/>
      <c r="C29" s="460"/>
      <c r="D29" s="461"/>
      <c r="E29" s="460"/>
      <c r="F29" s="460"/>
      <c r="G29" s="461"/>
      <c r="H29" s="460"/>
      <c r="I29" s="460"/>
      <c r="J29" s="461"/>
      <c r="K29" s="460"/>
      <c r="L29" s="460"/>
      <c r="M29" s="461"/>
    </row>
    <row r="30" spans="1:13">
      <c r="A30" s="448" t="s">
        <v>337</v>
      </c>
      <c r="B30" s="449"/>
      <c r="C30" s="450">
        <f>[29]二全年出口類別合計驗算!M25</f>
        <v>10973</v>
      </c>
      <c r="D30" s="450">
        <f>[29]二全年出口類別合計驗算!N25</f>
        <v>230115</v>
      </c>
      <c r="E30" s="450"/>
      <c r="F30" s="450">
        <f>[29]二全年出口類別合計驗算!AA25</f>
        <v>101867</v>
      </c>
      <c r="G30" s="451">
        <f>[29]二全年出口類別合計驗算!AC25</f>
        <v>1916677</v>
      </c>
      <c r="H30" s="450"/>
      <c r="I30" s="450">
        <f>[29]一全年進口類別合計驗算!M25</f>
        <v>13255</v>
      </c>
      <c r="J30" s="450">
        <f>[29]一全年進口類別合計驗算!N25</f>
        <v>773716</v>
      </c>
      <c r="K30" s="450"/>
      <c r="L30" s="450">
        <f>[29]一全年進口類別合計驗算!AA25</f>
        <v>55534</v>
      </c>
      <c r="M30" s="451">
        <f>[29]一全年進口類別合計驗算!AC25</f>
        <v>4368280</v>
      </c>
    </row>
    <row r="31" spans="1:13">
      <c r="A31" s="448" t="s">
        <v>338</v>
      </c>
      <c r="B31" s="449"/>
      <c r="C31" s="450"/>
      <c r="D31" s="451"/>
      <c r="E31" s="450"/>
      <c r="F31" s="450"/>
      <c r="G31" s="451"/>
      <c r="H31" s="450"/>
      <c r="I31" s="450"/>
      <c r="J31" s="451"/>
      <c r="K31" s="450"/>
      <c r="L31" s="450"/>
      <c r="M31" s="451"/>
    </row>
    <row r="32" spans="1:13">
      <c r="A32" s="458">
        <v>87149490009</v>
      </c>
      <c r="B32" s="459"/>
      <c r="C32" s="460"/>
      <c r="D32" s="461"/>
      <c r="E32" s="460"/>
      <c r="F32" s="460"/>
      <c r="G32" s="461"/>
      <c r="H32" s="460"/>
      <c r="I32" s="460"/>
      <c r="J32" s="461"/>
      <c r="K32" s="460"/>
      <c r="L32" s="460"/>
      <c r="M32" s="461"/>
    </row>
    <row r="33" spans="1:13">
      <c r="A33" s="448" t="s">
        <v>339</v>
      </c>
      <c r="B33" s="449"/>
      <c r="C33" s="450">
        <f>[29]二全年出口類別合計驗算!M28</f>
        <v>479049</v>
      </c>
      <c r="D33" s="450">
        <f>[29]二全年出口類別合計驗算!N28</f>
        <v>9160435</v>
      </c>
      <c r="E33" s="450"/>
      <c r="F33" s="450">
        <f>[29]二全年出口類別合計驗算!AA28</f>
        <v>3071843</v>
      </c>
      <c r="G33" s="451">
        <f>[29]二全年出口類別合計驗算!AC28</f>
        <v>58569949</v>
      </c>
      <c r="H33" s="450"/>
      <c r="I33" s="450">
        <f>[29]一全年進口類別合計驗算!M27</f>
        <v>242347</v>
      </c>
      <c r="J33" s="450">
        <f>[29]一全年進口類別合計驗算!N27</f>
        <v>9943907</v>
      </c>
      <c r="K33" s="450"/>
      <c r="L33" s="450">
        <f>[29]一全年進口類別合計驗算!AA27</f>
        <v>1422390</v>
      </c>
      <c r="M33" s="451">
        <f>[29]一全年進口類別合計驗算!AC27</f>
        <v>52009066</v>
      </c>
    </row>
    <row r="34" spans="1:13">
      <c r="A34" s="448" t="s">
        <v>340</v>
      </c>
      <c r="B34" s="449"/>
      <c r="C34" s="450"/>
      <c r="D34" s="451"/>
      <c r="E34" s="450"/>
      <c r="F34" s="450"/>
      <c r="G34" s="451"/>
      <c r="H34" s="450"/>
      <c r="I34" s="450"/>
      <c r="J34" s="451"/>
      <c r="K34" s="450"/>
      <c r="L34" s="450"/>
      <c r="M34" s="451"/>
    </row>
    <row r="35" spans="1:13">
      <c r="A35" s="458">
        <v>87149500007</v>
      </c>
      <c r="B35" s="459"/>
      <c r="C35" s="460"/>
      <c r="D35" s="461"/>
      <c r="E35" s="460"/>
      <c r="F35" s="460"/>
      <c r="G35" s="461"/>
      <c r="H35" s="460"/>
      <c r="I35" s="460"/>
      <c r="J35" s="461"/>
      <c r="K35" s="460"/>
      <c r="L35" s="460"/>
      <c r="M35" s="461"/>
    </row>
    <row r="36" spans="1:13">
      <c r="A36" s="448" t="s">
        <v>341</v>
      </c>
      <c r="B36" s="449"/>
      <c r="C36" s="450">
        <f>[29]二全年出口類別合計驗算!M30</f>
        <v>139772</v>
      </c>
      <c r="D36" s="450">
        <f>[29]二全年出口類別合計驗算!N30</f>
        <v>2906721</v>
      </c>
      <c r="E36" s="450"/>
      <c r="F36" s="450">
        <f>[29]二全年出口類別合計驗算!AA30</f>
        <v>932900</v>
      </c>
      <c r="G36" s="451">
        <f>[29]二全年出口類別合計驗算!AC30</f>
        <v>18806063</v>
      </c>
      <c r="H36" s="450"/>
      <c r="I36" s="450">
        <f>[29]一全年進口類別合計驗算!M29</f>
        <v>136919</v>
      </c>
      <c r="J36" s="450">
        <f>[29]一全年進口類別合計驗算!N29</f>
        <v>1198270</v>
      </c>
      <c r="K36" s="450"/>
      <c r="L36" s="450">
        <f>[29]一全年進口類別合計驗算!AA29</f>
        <v>800497</v>
      </c>
      <c r="M36" s="451">
        <f>[29]一全年進口類別合計驗算!AC29</f>
        <v>7416822</v>
      </c>
    </row>
    <row r="37" spans="1:13">
      <c r="A37" s="458">
        <v>87149610004</v>
      </c>
      <c r="B37" s="459"/>
      <c r="C37" s="460"/>
      <c r="D37" s="461"/>
      <c r="E37" s="460"/>
      <c r="F37" s="460"/>
      <c r="G37" s="461"/>
      <c r="H37" s="460"/>
      <c r="I37" s="460"/>
      <c r="J37" s="461"/>
      <c r="K37" s="460"/>
      <c r="L37" s="460"/>
      <c r="M37" s="461"/>
    </row>
    <row r="38" spans="1:13">
      <c r="A38" s="448" t="s">
        <v>342</v>
      </c>
      <c r="B38" s="449"/>
      <c r="C38" s="450">
        <f>[29]二全年出口類別合計驗算!M32</f>
        <v>220059</v>
      </c>
      <c r="D38" s="450">
        <f>[29]二全年出口類別合計驗算!N32</f>
        <v>4229945</v>
      </c>
      <c r="E38" s="450"/>
      <c r="F38" s="450">
        <f>[29]二全年出口類別合計驗算!AA32</f>
        <v>1555620</v>
      </c>
      <c r="G38" s="451">
        <f>[29]二全年出口類別合計驗算!AC32</f>
        <v>26360566</v>
      </c>
      <c r="H38" s="450"/>
      <c r="I38" s="450">
        <f>[29]一全年進口類別合計驗算!M31</f>
        <v>50978</v>
      </c>
      <c r="J38" s="450">
        <f>[29]一全年進口類別合計驗算!N31</f>
        <v>264481</v>
      </c>
      <c r="K38" s="450"/>
      <c r="L38" s="450">
        <f>[29]一全年進口類別合計驗算!AA31</f>
        <v>347471</v>
      </c>
      <c r="M38" s="451">
        <f>[29]一全年進口類別合計驗算!AC31</f>
        <v>1790091</v>
      </c>
    </row>
    <row r="39" spans="1:13">
      <c r="A39" s="458">
        <v>87149620002</v>
      </c>
      <c r="B39" s="459"/>
      <c r="C39" s="460"/>
      <c r="D39" s="461"/>
      <c r="E39" s="460"/>
      <c r="F39" s="460"/>
      <c r="G39" s="461"/>
      <c r="H39" s="460"/>
      <c r="I39" s="460"/>
      <c r="J39" s="461"/>
      <c r="K39" s="460"/>
      <c r="L39" s="460"/>
      <c r="M39" s="461"/>
    </row>
    <row r="40" spans="1:13">
      <c r="A40" s="448" t="s">
        <v>343</v>
      </c>
      <c r="B40" s="449"/>
      <c r="C40" s="450">
        <f>[29]二全年出口類別合計驗算!M34</f>
        <v>232062</v>
      </c>
      <c r="D40" s="450">
        <f>[29]二全年出口類別合計驗算!N34</f>
        <v>5654751</v>
      </c>
      <c r="E40" s="450"/>
      <c r="F40" s="450">
        <f>[29]二全年出口類別合計驗算!AA34</f>
        <v>1520882</v>
      </c>
      <c r="G40" s="451">
        <f>[29]二全年出口類別合計驗算!AC34</f>
        <v>34822798</v>
      </c>
      <c r="H40" s="450"/>
      <c r="I40" s="450">
        <f>[29]一全年進口類別合計驗算!M33</f>
        <v>197492</v>
      </c>
      <c r="J40" s="450">
        <f>[29]一全年進口類別合計驗算!N33</f>
        <v>3954424</v>
      </c>
      <c r="K40" s="450"/>
      <c r="L40" s="450">
        <f>[29]一全年進口類別合計驗算!AA33</f>
        <v>1205360</v>
      </c>
      <c r="M40" s="451">
        <f>[29]一全年進口類別合計驗算!AC33</f>
        <v>22082518</v>
      </c>
    </row>
    <row r="41" spans="1:13">
      <c r="A41" s="448" t="s">
        <v>338</v>
      </c>
      <c r="B41" s="449"/>
      <c r="C41" s="450"/>
      <c r="D41" s="451"/>
      <c r="E41" s="450"/>
      <c r="F41" s="450"/>
      <c r="G41" s="451"/>
      <c r="H41" s="450"/>
      <c r="I41" s="450"/>
      <c r="J41" s="451"/>
      <c r="K41" s="450"/>
      <c r="L41" s="450"/>
      <c r="M41" s="451"/>
    </row>
    <row r="42" spans="1:13">
      <c r="A42" s="458">
        <v>73151100209</v>
      </c>
      <c r="B42" s="459"/>
      <c r="C42" s="460"/>
      <c r="D42" s="461"/>
      <c r="E42" s="460"/>
      <c r="F42" s="460"/>
      <c r="G42" s="461"/>
      <c r="H42" s="460"/>
      <c r="I42" s="460"/>
      <c r="J42" s="461"/>
      <c r="K42" s="460"/>
      <c r="L42" s="460"/>
      <c r="M42" s="461"/>
    </row>
    <row r="43" spans="1:13">
      <c r="A43" s="448" t="s">
        <v>344</v>
      </c>
      <c r="B43" s="449"/>
      <c r="C43" s="450">
        <f>[29]二全年出口類別合計驗算!M37</f>
        <v>189143</v>
      </c>
      <c r="D43" s="450">
        <f>[29]二全年出口類別合計驗算!N37</f>
        <v>2725432</v>
      </c>
      <c r="E43" s="450"/>
      <c r="F43" s="450">
        <f>[29]二全年出口類別合計驗算!AA37</f>
        <v>1106225</v>
      </c>
      <c r="G43" s="451">
        <f>[29]二全年出口類別合計驗算!AC37</f>
        <v>16407386</v>
      </c>
      <c r="H43" s="450"/>
      <c r="I43" s="450">
        <f>[29]一全年進口類別合計驗算!M35</f>
        <v>140207</v>
      </c>
      <c r="J43" s="450">
        <f>[29]一全年進口類別合計驗算!N35</f>
        <v>771230</v>
      </c>
      <c r="K43" s="450"/>
      <c r="L43" s="450">
        <f>[29]一全年進口類別合計驗算!AA35</f>
        <v>798471</v>
      </c>
      <c r="M43" s="451">
        <f>[29]一全年進口類別合計驗算!AC35</f>
        <v>4934453</v>
      </c>
    </row>
    <row r="44" spans="1:13">
      <c r="A44" s="448" t="s">
        <v>345</v>
      </c>
      <c r="B44" s="449"/>
      <c r="C44" s="450"/>
      <c r="D44" s="451"/>
      <c r="E44" s="450"/>
      <c r="F44" s="450"/>
      <c r="G44" s="451"/>
      <c r="H44" s="450"/>
      <c r="I44" s="450"/>
      <c r="J44" s="451"/>
      <c r="K44" s="450"/>
      <c r="L44" s="450"/>
      <c r="M44" s="451"/>
    </row>
    <row r="45" spans="1:13">
      <c r="A45" s="458">
        <v>87149990111</v>
      </c>
      <c r="B45" s="459"/>
      <c r="C45" s="460"/>
      <c r="D45" s="461"/>
      <c r="E45" s="460"/>
      <c r="F45" s="460"/>
      <c r="G45" s="461"/>
      <c r="H45" s="460"/>
      <c r="I45" s="460"/>
      <c r="J45" s="461"/>
      <c r="K45" s="460"/>
      <c r="L45" s="460"/>
      <c r="M45" s="461"/>
    </row>
    <row r="46" spans="1:13">
      <c r="A46" s="462" t="s">
        <v>346</v>
      </c>
      <c r="B46" s="463"/>
      <c r="C46" s="450">
        <f>[29]二全年出口類別合計驗算!M40</f>
        <v>72751</v>
      </c>
      <c r="D46" s="450">
        <f>[29]二全年出口類別合計驗算!N40</f>
        <v>4387143</v>
      </c>
      <c r="E46" s="450"/>
      <c r="F46" s="450">
        <f>[29]二全年出口類別合計驗算!AA40</f>
        <v>593524</v>
      </c>
      <c r="G46" s="451">
        <f>[29]二全年出口類別合計驗算!AC40</f>
        <v>29973205</v>
      </c>
      <c r="H46" s="450"/>
      <c r="I46" s="450">
        <f>[29]一全年進口類別合計驗算!M37</f>
        <v>73851</v>
      </c>
      <c r="J46" s="450">
        <f>[29]一全年進口類別合計驗算!N37</f>
        <v>5960118</v>
      </c>
      <c r="K46" s="450"/>
      <c r="L46" s="450">
        <f>[29]一全年進口類別合計驗算!AA37</f>
        <v>501441</v>
      </c>
      <c r="M46" s="451">
        <f>[29]一全年進口類別合計驗算!AC37</f>
        <v>31827778</v>
      </c>
    </row>
    <row r="47" spans="1:13">
      <c r="A47" s="448" t="s">
        <v>347</v>
      </c>
      <c r="B47" s="449"/>
      <c r="C47" s="450"/>
      <c r="D47" s="451"/>
      <c r="E47" s="450"/>
      <c r="F47" s="450"/>
      <c r="G47" s="451"/>
      <c r="H47" s="450"/>
      <c r="I47" s="450"/>
      <c r="J47" s="451"/>
      <c r="K47" s="450"/>
      <c r="L47" s="450"/>
      <c r="M47" s="451"/>
    </row>
    <row r="48" spans="1:13">
      <c r="A48" s="458">
        <v>87149990120</v>
      </c>
      <c r="B48" s="459"/>
      <c r="C48" s="460"/>
      <c r="D48" s="461"/>
      <c r="E48" s="460"/>
      <c r="F48" s="460"/>
      <c r="G48" s="461"/>
      <c r="H48" s="460"/>
      <c r="I48" s="460"/>
      <c r="J48" s="461"/>
      <c r="K48" s="460"/>
      <c r="L48" s="460"/>
      <c r="M48" s="461"/>
    </row>
    <row r="49" spans="1:13">
      <c r="A49" s="448" t="s">
        <v>348</v>
      </c>
      <c r="B49" s="449"/>
      <c r="C49" s="450">
        <f>[29]二全年出口類別合計驗算!M43</f>
        <v>86750</v>
      </c>
      <c r="D49" s="450">
        <f>[29]二全年出口類別合計驗算!N43</f>
        <v>2714458</v>
      </c>
      <c r="E49" s="450"/>
      <c r="F49" s="450">
        <f>[29]二全年出口類別合計驗算!AA43</f>
        <v>513902</v>
      </c>
      <c r="G49" s="451">
        <f>[29]二全年出口類別合計驗算!AC43</f>
        <v>16186806</v>
      </c>
      <c r="H49" s="450"/>
      <c r="I49" s="450">
        <f>[29]一全年進口類別合計驗算!M39</f>
        <v>17547</v>
      </c>
      <c r="J49" s="450">
        <f>[29]一全年進口類別合計驗算!N39</f>
        <v>333846</v>
      </c>
      <c r="K49" s="450"/>
      <c r="L49" s="450">
        <f>[29]一全年進口類別合計驗算!AA39</f>
        <v>93252</v>
      </c>
      <c r="M49" s="451">
        <f>[29]一全年進口類別合計驗算!AC39</f>
        <v>1596652</v>
      </c>
    </row>
    <row r="50" spans="1:13">
      <c r="A50" s="458">
        <v>87149990139</v>
      </c>
      <c r="B50" s="459"/>
      <c r="C50" s="460"/>
      <c r="D50" s="461"/>
      <c r="E50" s="460"/>
      <c r="F50" s="460"/>
      <c r="G50" s="461"/>
      <c r="H50" s="460"/>
      <c r="I50" s="460"/>
      <c r="J50" s="461"/>
      <c r="K50" s="460"/>
      <c r="L50" s="460"/>
      <c r="M50" s="461"/>
    </row>
    <row r="51" spans="1:13">
      <c r="A51" s="448" t="s">
        <v>349</v>
      </c>
      <c r="B51" s="449"/>
      <c r="C51" s="450">
        <f>[29]二全年出口類別合計驗算!M45</f>
        <v>25691</v>
      </c>
      <c r="D51" s="450">
        <f>[29]二全年出口類別合計驗算!N45</f>
        <v>175237</v>
      </c>
      <c r="E51" s="450"/>
      <c r="F51" s="450">
        <f>[29]二全年出口類別合計驗算!AA45</f>
        <v>199484</v>
      </c>
      <c r="G51" s="451">
        <f>[29]二全年出口類別合計驗算!AC45</f>
        <v>1308332</v>
      </c>
      <c r="H51" s="450"/>
      <c r="I51" s="450">
        <f>[29]一全年進口類別合計驗算!M41</f>
        <v>8815</v>
      </c>
      <c r="J51" s="450">
        <f>[29]一全年進口類別合計驗算!N41</f>
        <v>20548</v>
      </c>
      <c r="K51" s="450"/>
      <c r="L51" s="450">
        <f>[29]一全年進口類別合計驗算!AA41</f>
        <v>42840</v>
      </c>
      <c r="M51" s="451">
        <f>[29]一全年進口類別合計驗算!AC41</f>
        <v>120416</v>
      </c>
    </row>
    <row r="52" spans="1:13">
      <c r="A52" s="458">
        <v>87149990148</v>
      </c>
      <c r="B52" s="459"/>
      <c r="C52" s="460"/>
      <c r="D52" s="461"/>
      <c r="E52" s="460"/>
      <c r="F52" s="460"/>
      <c r="G52" s="461"/>
      <c r="H52" s="460"/>
      <c r="I52" s="460"/>
      <c r="J52" s="461"/>
      <c r="K52" s="460"/>
      <c r="L52" s="460"/>
      <c r="M52" s="460"/>
    </row>
    <row r="53" spans="1:13">
      <c r="A53" s="464" t="s">
        <v>350</v>
      </c>
      <c r="B53" s="465"/>
      <c r="C53" s="450">
        <f>[29]二全年出口類別合計驗算!M47</f>
        <v>55328</v>
      </c>
      <c r="D53" s="450">
        <f>[29]二全年出口類別合計驗算!N47</f>
        <v>1718405</v>
      </c>
      <c r="E53" s="450"/>
      <c r="F53" s="450">
        <f>[29]二全年出口類別合計驗算!AA47</f>
        <v>320106</v>
      </c>
      <c r="G53" s="451">
        <f>[29]二全年出口類別合計驗算!AC47</f>
        <v>9586845</v>
      </c>
      <c r="H53" s="450"/>
      <c r="I53" s="450">
        <f>[29]一全年進口類別合計驗算!M43</f>
        <v>28943</v>
      </c>
      <c r="J53" s="450">
        <f>[29]一全年進口類別合計驗算!N43</f>
        <v>323893</v>
      </c>
      <c r="K53" s="450"/>
      <c r="L53" s="450">
        <f>[29]一全年進口類別合計驗算!AA43</f>
        <v>236678</v>
      </c>
      <c r="M53" s="451">
        <f>[29]一全年進口類別合計驗算!AC43</f>
        <v>2349253</v>
      </c>
    </row>
    <row r="54" spans="1:13">
      <c r="A54" s="448" t="s">
        <v>351</v>
      </c>
      <c r="B54" s="449"/>
      <c r="C54" s="450"/>
      <c r="D54" s="451"/>
      <c r="E54" s="450"/>
      <c r="F54" s="450"/>
      <c r="G54" s="451"/>
      <c r="H54" s="450"/>
      <c r="I54" s="450"/>
      <c r="J54" s="451"/>
      <c r="K54" s="450"/>
      <c r="L54" s="450"/>
      <c r="M54" s="451"/>
    </row>
    <row r="55" spans="1:13">
      <c r="A55" s="458">
        <v>87149990157</v>
      </c>
      <c r="B55" s="459"/>
      <c r="C55" s="460"/>
      <c r="D55" s="461"/>
      <c r="E55" s="460"/>
      <c r="F55" s="460"/>
      <c r="G55" s="461"/>
      <c r="H55" s="460"/>
      <c r="I55" s="460"/>
      <c r="J55" s="461"/>
      <c r="K55" s="460"/>
      <c r="L55" s="460"/>
      <c r="M55" s="460"/>
    </row>
    <row r="56" spans="1:13">
      <c r="A56" s="448" t="s">
        <v>352</v>
      </c>
      <c r="B56" s="449"/>
      <c r="C56" s="450">
        <f>[29]二全年出口類別合計驗算!M50</f>
        <v>115355</v>
      </c>
      <c r="D56" s="450">
        <f>[29]二全年出口類別合計驗算!N50</f>
        <v>3896351</v>
      </c>
      <c r="E56" s="450"/>
      <c r="F56" s="450">
        <f>[29]二全年出口類別合計驗算!AA50</f>
        <v>693203</v>
      </c>
      <c r="G56" s="451">
        <f>[29]二全年出口類別合計驗算!AC50</f>
        <v>23584126</v>
      </c>
      <c r="H56" s="450"/>
      <c r="I56" s="450">
        <f>[29]一全年進口類別合計驗算!M46</f>
        <v>56947</v>
      </c>
      <c r="J56" s="450">
        <f>[29]一全年進口類別合計驗算!N46</f>
        <v>43743</v>
      </c>
      <c r="K56" s="450"/>
      <c r="L56" s="450">
        <f>[29]一全年進口類別合計驗算!AA46</f>
        <v>365087</v>
      </c>
      <c r="M56" s="451">
        <f>[29]一全年進口類別合計驗算!AC46</f>
        <v>4701512</v>
      </c>
    </row>
    <row r="57" spans="1:13">
      <c r="A57" s="448" t="s">
        <v>353</v>
      </c>
      <c r="B57" s="449"/>
      <c r="C57" s="450"/>
      <c r="D57" s="451"/>
      <c r="E57" s="450"/>
      <c r="F57" s="450"/>
      <c r="G57" s="451"/>
      <c r="H57" s="450"/>
      <c r="I57" s="450"/>
      <c r="J57" s="451"/>
      <c r="K57" s="450"/>
      <c r="L57" s="450"/>
      <c r="M57" s="451"/>
    </row>
    <row r="58" spans="1:13">
      <c r="A58" s="458">
        <v>87149990166</v>
      </c>
      <c r="B58" s="459"/>
      <c r="C58" s="460"/>
      <c r="D58" s="461"/>
      <c r="E58" s="460"/>
      <c r="F58" s="460"/>
      <c r="G58" s="461"/>
      <c r="H58" s="460"/>
      <c r="I58" s="460"/>
      <c r="J58" s="461"/>
      <c r="K58" s="460"/>
      <c r="L58" s="460"/>
      <c r="M58" s="460"/>
    </row>
    <row r="59" spans="1:13">
      <c r="A59" s="448" t="s">
        <v>350</v>
      </c>
      <c r="B59" s="449"/>
      <c r="C59" s="450">
        <f>[29]二全年出口類別合計驗算!M53</f>
        <v>107675</v>
      </c>
      <c r="D59" s="450">
        <f>[29]二全年出口類別合計驗算!N53</f>
        <v>2725749</v>
      </c>
      <c r="E59" s="450"/>
      <c r="F59" s="450">
        <f>[29]二全年出口類別合計驗算!AA53</f>
        <v>754212</v>
      </c>
      <c r="G59" s="451">
        <f>[29]二全年出口類別合計驗算!AC53</f>
        <v>18608159</v>
      </c>
      <c r="H59" s="450"/>
      <c r="I59" s="450">
        <f>[29]一全年進口類別合計驗算!M49</f>
        <v>43743</v>
      </c>
      <c r="J59" s="450">
        <f>[29]一全年進口類別合計驗算!N49</f>
        <v>847910</v>
      </c>
      <c r="K59" s="450"/>
      <c r="L59" s="450">
        <f>[29]一全年進口類別合計驗算!AA49</f>
        <v>301981</v>
      </c>
      <c r="M59" s="451">
        <f>[29]一全年進口類別合計驗算!AC49</f>
        <v>5383006</v>
      </c>
    </row>
    <row r="60" spans="1:13">
      <c r="A60" s="458">
        <v>40115000008</v>
      </c>
      <c r="B60" s="459"/>
      <c r="C60" s="460"/>
      <c r="D60" s="461"/>
      <c r="E60" s="460"/>
      <c r="F60" s="460"/>
      <c r="G60" s="461"/>
      <c r="H60" s="460"/>
      <c r="I60" s="460"/>
      <c r="J60" s="461"/>
      <c r="K60" s="460"/>
      <c r="L60" s="460"/>
      <c r="M60" s="460"/>
    </row>
    <row r="61" spans="1:13">
      <c r="A61" s="448" t="s">
        <v>354</v>
      </c>
      <c r="B61" s="449"/>
      <c r="C61" s="450">
        <f>[29]二全年出口類別合計驗算!M55</f>
        <v>508347</v>
      </c>
      <c r="D61" s="450">
        <f>[29]二全年出口類別合計驗算!N55</f>
        <v>6752009</v>
      </c>
      <c r="E61" s="450"/>
      <c r="F61" s="450">
        <f>[29]二全年出口類別合計驗算!AA55</f>
        <v>2960273</v>
      </c>
      <c r="G61" s="451">
        <f>[29]二全年出口類別合計驗算!AC55</f>
        <v>38372176</v>
      </c>
      <c r="H61" s="450"/>
      <c r="I61" s="450">
        <f>[29]一全年進口類別合計驗算!M51</f>
        <v>245363</v>
      </c>
      <c r="J61" s="450">
        <f>[29]一全年進口類別合計驗算!N51</f>
        <v>2536753</v>
      </c>
      <c r="K61" s="450"/>
      <c r="L61" s="450">
        <f>[29]一全年進口類別合計驗算!AA51</f>
        <v>1133493</v>
      </c>
      <c r="M61" s="451">
        <f>[29]一全年進口類別合計驗算!AC51</f>
        <v>10344362</v>
      </c>
    </row>
    <row r="62" spans="1:13">
      <c r="A62" s="448" t="s">
        <v>355</v>
      </c>
      <c r="B62" s="449" t="s">
        <v>323</v>
      </c>
      <c r="C62" s="450">
        <f>[29]二全年出口類別合計驗算!M56</f>
        <v>765184</v>
      </c>
      <c r="D62" s="451" t="s">
        <v>327</v>
      </c>
      <c r="E62" s="159" t="s">
        <v>323</v>
      </c>
      <c r="F62" s="452">
        <f>[29]二全年出口類別合計驗算!AA56</f>
        <v>4513240</v>
      </c>
      <c r="G62" s="451" t="s">
        <v>327</v>
      </c>
      <c r="H62" s="159" t="s">
        <v>323</v>
      </c>
      <c r="I62" s="450">
        <f>[29]一全年進口類別合計驗算!M52</f>
        <v>391997</v>
      </c>
      <c r="J62" s="451" t="s">
        <v>327</v>
      </c>
      <c r="K62" s="450" t="s">
        <v>323</v>
      </c>
      <c r="L62" s="450">
        <f>[29]一全年進口類別合計驗算!AA52</f>
        <v>1809191</v>
      </c>
      <c r="M62" s="451"/>
    </row>
    <row r="63" spans="1:13">
      <c r="A63" s="458">
        <v>40132000003</v>
      </c>
      <c r="B63" s="459"/>
      <c r="C63" s="460"/>
      <c r="D63" s="461"/>
      <c r="E63" s="460"/>
      <c r="F63" s="460"/>
      <c r="G63" s="461"/>
      <c r="H63" s="460"/>
      <c r="I63" s="460"/>
      <c r="J63" s="461"/>
      <c r="K63" s="460"/>
      <c r="L63" s="460"/>
      <c r="M63" s="461"/>
    </row>
    <row r="64" spans="1:13">
      <c r="A64" s="448" t="s">
        <v>356</v>
      </c>
      <c r="B64" s="449"/>
      <c r="C64" s="450">
        <f>[29]二全年出口類別合計驗算!M57</f>
        <v>179872</v>
      </c>
      <c r="D64" s="450">
        <f>[29]二全年出口類別合計驗算!N57</f>
        <v>1562831</v>
      </c>
      <c r="E64" s="450"/>
      <c r="F64" s="450">
        <f>[29]二全年出口類別合計驗算!AA57</f>
        <v>1076639</v>
      </c>
      <c r="G64" s="451">
        <f>[29]二全年出口類別合計驗算!AC57</f>
        <v>8955603</v>
      </c>
      <c r="H64" s="450"/>
      <c r="I64" s="450">
        <f>[29]一全年進口類別合計驗算!M54</f>
        <v>45651</v>
      </c>
      <c r="J64" s="450">
        <f>[29]一全年進口類別合計驗算!N54</f>
        <v>235139</v>
      </c>
      <c r="K64" s="450"/>
      <c r="L64" s="450">
        <f>[29]一全年進口類別合計驗算!AA54</f>
        <v>227256</v>
      </c>
      <c r="M64" s="451">
        <f>[29]一全年進口類別合計驗算!AC54</f>
        <v>1125169</v>
      </c>
    </row>
    <row r="65" spans="1:13">
      <c r="A65" s="448" t="s">
        <v>357</v>
      </c>
      <c r="B65" s="449" t="s">
        <v>323</v>
      </c>
      <c r="C65" s="450">
        <f>[29]二全年出口類別合計驗算!M58</f>
        <v>1076314</v>
      </c>
      <c r="D65" s="451" t="s">
        <v>327</v>
      </c>
      <c r="E65" s="159" t="s">
        <v>323</v>
      </c>
      <c r="F65" s="452">
        <f>[29]二全年出口類別合計驗算!AA58</f>
        <v>6238122</v>
      </c>
      <c r="G65" s="451" t="s">
        <v>327</v>
      </c>
      <c r="H65" s="159" t="s">
        <v>323</v>
      </c>
      <c r="I65" s="450">
        <f>[29]一全年進口類別合計驗算!M55</f>
        <v>254805</v>
      </c>
      <c r="J65" s="451" t="s">
        <v>327</v>
      </c>
      <c r="K65" s="450" t="s">
        <v>323</v>
      </c>
      <c r="L65" s="450">
        <f>[29]一全年進口類別合計驗算!AA55</f>
        <v>1304170</v>
      </c>
      <c r="M65" s="451" t="s">
        <v>327</v>
      </c>
    </row>
    <row r="66" spans="1:13">
      <c r="A66" s="448"/>
      <c r="B66" s="449"/>
      <c r="C66" s="450"/>
      <c r="D66" s="451"/>
      <c r="E66" s="450"/>
      <c r="F66" s="450"/>
      <c r="G66" s="451"/>
      <c r="H66" s="450"/>
      <c r="I66" s="450"/>
      <c r="J66" s="451"/>
      <c r="K66" s="450"/>
      <c r="L66" s="450"/>
      <c r="M66" s="451"/>
    </row>
    <row r="67" spans="1:13">
      <c r="A67" s="439" t="s">
        <v>358</v>
      </c>
      <c r="B67" s="466"/>
      <c r="C67" s="467">
        <f>SUM(C6:C66)-C65-C62-C20-C17-C11-C8-C14</f>
        <v>3728377</v>
      </c>
      <c r="D67" s="468">
        <f>SUM(D6:D66)</f>
        <v>103983811</v>
      </c>
      <c r="E67" s="467"/>
      <c r="F67" s="467">
        <f>SUM(F6:F66)-F65-F62-F20-F17-F11-F8-F14</f>
        <v>24445509</v>
      </c>
      <c r="G67" s="468">
        <f>SUM(G7:G66)</f>
        <v>641642594</v>
      </c>
      <c r="H67" s="467"/>
      <c r="I67" s="467">
        <f>SUM(I6:I66)-I65-I62-I20-I17-I11-I8</f>
        <v>2352465</v>
      </c>
      <c r="J67" s="468">
        <f>SUM(J6:J66)</f>
        <v>68589757</v>
      </c>
      <c r="K67" s="467"/>
      <c r="L67" s="467">
        <f>SUM(L6:L66)-L65-L62-L20-L17-L11-L8</f>
        <v>13648291</v>
      </c>
      <c r="M67" s="468">
        <f>SUM(M6:M66)</f>
        <v>369740748</v>
      </c>
    </row>
    <row r="68" spans="1:13">
      <c r="G68" s="5"/>
    </row>
    <row r="69" spans="1:13">
      <c r="A69" s="61" t="s">
        <v>359</v>
      </c>
      <c r="B69" s="61"/>
    </row>
  </sheetData>
  <phoneticPr fontId="3" type="noConversion"/>
  <pageMargins left="0.31496062992125984" right="0.11811023622047245" top="0.39370078740157483" bottom="0.15748031496062992" header="0.31496062992125984" footer="0.31496062992125984"/>
  <pageSetup paperSize="9" scale="6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7"/>
  <sheetViews>
    <sheetView topLeftCell="A49" workbookViewId="0">
      <selection activeCell="J18" sqref="J18"/>
    </sheetView>
  </sheetViews>
  <sheetFormatPr defaultColWidth="10" defaultRowHeight="16.5"/>
  <cols>
    <col min="1" max="1" width="22.375" style="13" customWidth="1"/>
    <col min="2" max="2" width="16.625" style="438" customWidth="1"/>
    <col min="3" max="3" width="17.25" style="510" customWidth="1"/>
    <col min="4" max="4" width="15.75" style="511" customWidth="1"/>
    <col min="5" max="5" width="16.75" style="438" customWidth="1"/>
    <col min="6" max="6" width="16.875" style="510" customWidth="1"/>
    <col min="7" max="7" width="14.875" style="511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435" customFormat="1" ht="21">
      <c r="A1" s="469" t="s">
        <v>360</v>
      </c>
      <c r="B1" s="470"/>
      <c r="C1" s="471"/>
      <c r="D1" s="472"/>
      <c r="E1" s="470"/>
      <c r="F1" s="471"/>
      <c r="G1" s="472"/>
    </row>
    <row r="2" spans="1:7" s="435" customFormat="1">
      <c r="B2" s="436"/>
      <c r="C2" s="473"/>
      <c r="D2" s="474"/>
      <c r="E2" s="436"/>
      <c r="F2" s="473"/>
      <c r="G2" s="474"/>
    </row>
    <row r="3" spans="1:7" s="435" customFormat="1">
      <c r="A3" s="437"/>
      <c r="B3" s="436"/>
      <c r="C3" s="473"/>
      <c r="D3" s="474"/>
      <c r="E3" s="436"/>
      <c r="F3" s="473"/>
      <c r="G3" s="474"/>
    </row>
    <row r="4" spans="1:7">
      <c r="A4" s="46" t="s">
        <v>361</v>
      </c>
      <c r="B4" s="79" t="s">
        <v>362</v>
      </c>
      <c r="C4" s="77" t="s">
        <v>363</v>
      </c>
      <c r="D4" s="475" t="s">
        <v>364</v>
      </c>
      <c r="E4" s="79" t="s">
        <v>365</v>
      </c>
      <c r="F4" s="77" t="s">
        <v>363</v>
      </c>
      <c r="G4" s="263" t="s">
        <v>364</v>
      </c>
    </row>
    <row r="5" spans="1:7" s="435" customFormat="1" ht="18" customHeight="1">
      <c r="A5" s="52"/>
      <c r="B5" s="86" t="s">
        <v>366</v>
      </c>
      <c r="C5" s="84" t="s">
        <v>367</v>
      </c>
      <c r="D5" s="264" t="s">
        <v>7</v>
      </c>
      <c r="E5" s="86" t="s">
        <v>85</v>
      </c>
      <c r="F5" s="84" t="s">
        <v>368</v>
      </c>
      <c r="G5" s="264" t="s">
        <v>7</v>
      </c>
    </row>
    <row r="6" spans="1:7">
      <c r="A6" s="476">
        <v>85121010001</v>
      </c>
      <c r="B6" s="477"/>
      <c r="C6" s="478"/>
      <c r="D6" s="479"/>
      <c r="E6" s="477"/>
      <c r="F6" s="478"/>
      <c r="G6" s="480"/>
    </row>
    <row r="7" spans="1:7">
      <c r="A7" s="448" t="s">
        <v>321</v>
      </c>
      <c r="B7" s="481">
        <f>[29]二全年出口類別合計驗算!AA4</f>
        <v>122041</v>
      </c>
      <c r="C7" s="482">
        <f>[30]二全年出口類別合計驗算!$AA4</f>
        <v>121015</v>
      </c>
      <c r="D7" s="483">
        <f>(B7-C7)/C7</f>
        <v>8.4782878155600545E-3</v>
      </c>
      <c r="E7" s="481">
        <f>[29]二全年出口類別合計驗算!AC4</f>
        <v>9063484</v>
      </c>
      <c r="F7" s="482">
        <f>[30]二全年出口類別合計驗算!$AC4</f>
        <v>9156754</v>
      </c>
      <c r="G7" s="484">
        <f>(E7-F7)/F7</f>
        <v>-1.0185923963885018E-2</v>
      </c>
    </row>
    <row r="8" spans="1:7">
      <c r="A8" s="448" t="s">
        <v>322</v>
      </c>
      <c r="B8" s="481"/>
      <c r="C8" s="485"/>
      <c r="D8" s="486"/>
      <c r="E8" s="487"/>
      <c r="F8" s="482"/>
      <c r="G8" s="488"/>
    </row>
    <row r="9" spans="1:7">
      <c r="A9" s="453">
        <v>85121020009</v>
      </c>
      <c r="B9" s="489"/>
      <c r="C9" s="490"/>
      <c r="D9" s="491"/>
      <c r="E9" s="489"/>
      <c r="F9" s="492"/>
      <c r="G9" s="493"/>
    </row>
    <row r="10" spans="1:7">
      <c r="A10" s="448" t="s">
        <v>325</v>
      </c>
      <c r="B10" s="481">
        <f>[29]二全年出口類別合計驗算!AA7</f>
        <v>19161</v>
      </c>
      <c r="C10" s="482">
        <f>[30]二全年出口類別合計驗算!$AA7</f>
        <v>16281</v>
      </c>
      <c r="D10" s="483">
        <f>(B10-C10)/C10</f>
        <v>0.17689331122166943</v>
      </c>
      <c r="E10" s="481">
        <f>[29]二全年出口類別合計驗算!AC7</f>
        <v>1414482</v>
      </c>
      <c r="F10" s="482">
        <f>[30]二全年出口類別合計驗算!$AC7</f>
        <v>1052798</v>
      </c>
      <c r="G10" s="483">
        <f>(E10-F10)/F10</f>
        <v>0.34354548545874897</v>
      </c>
    </row>
    <row r="11" spans="1:7">
      <c r="A11" s="448" t="s">
        <v>326</v>
      </c>
      <c r="B11" s="481"/>
      <c r="C11" s="485"/>
      <c r="D11" s="494"/>
      <c r="E11" s="487"/>
      <c r="F11" s="482"/>
      <c r="G11" s="487"/>
    </row>
    <row r="12" spans="1:7">
      <c r="A12" s="458">
        <v>87149120007</v>
      </c>
      <c r="B12" s="489"/>
      <c r="C12" s="495"/>
      <c r="D12" s="496"/>
      <c r="E12" s="497"/>
      <c r="F12" s="498"/>
      <c r="G12" s="497"/>
    </row>
    <row r="13" spans="1:7">
      <c r="A13" s="448" t="s">
        <v>328</v>
      </c>
      <c r="B13" s="481">
        <f>[29]二全年出口類別合計驗算!AA10</f>
        <v>6570490</v>
      </c>
      <c r="C13" s="482">
        <f>[30]二全年出口類別合計驗算!$AA10</f>
        <v>5611051</v>
      </c>
      <c r="D13" s="483">
        <f>(B13-C13)/C13</f>
        <v>0.17099096051702256</v>
      </c>
      <c r="E13" s="481">
        <f>[29]二全年出口類別合計驗算!AC10</f>
        <v>264977478</v>
      </c>
      <c r="F13" s="482">
        <f>[30]二全年出口類別合計驗算!$AC10</f>
        <v>222410639</v>
      </c>
      <c r="G13" s="483">
        <f>(E13-F13)/F13</f>
        <v>0.19138850187827572</v>
      </c>
    </row>
    <row r="14" spans="1:7">
      <c r="A14" s="448" t="s">
        <v>329</v>
      </c>
      <c r="B14" s="494"/>
      <c r="C14" s="485"/>
      <c r="D14" s="499"/>
      <c r="E14" s="487"/>
      <c r="F14" s="482"/>
      <c r="G14" s="487"/>
    </row>
    <row r="15" spans="1:7">
      <c r="A15" s="458">
        <v>87149200108</v>
      </c>
      <c r="B15" s="489"/>
      <c r="C15" s="495"/>
      <c r="D15" s="500"/>
      <c r="E15" s="497"/>
      <c r="F15" s="498"/>
      <c r="G15" s="497"/>
    </row>
    <row r="16" spans="1:7">
      <c r="A16" s="448" t="s">
        <v>330</v>
      </c>
      <c r="B16" s="481">
        <f>[29]二全年出口類別合計驗算!AA12</f>
        <v>801011</v>
      </c>
      <c r="C16" s="482">
        <f>[30]二全年出口類別合計驗算!$AA12</f>
        <v>802314</v>
      </c>
      <c r="D16" s="484">
        <f>(B16-C16)/C16</f>
        <v>-1.6240524283509948E-3</v>
      </c>
      <c r="E16" s="481">
        <f>[29]二全年出口類別合計驗算!AC12</f>
        <v>11786626</v>
      </c>
      <c r="F16" s="482">
        <f>[30]二全年出口類別合計驗算!$AC12</f>
        <v>11917420</v>
      </c>
      <c r="G16" s="484">
        <f>(E16-F16)/F16</f>
        <v>-1.0975026473850884E-2</v>
      </c>
    </row>
    <row r="17" spans="1:7">
      <c r="A17" s="448"/>
      <c r="B17" s="481"/>
      <c r="C17" s="485"/>
      <c r="D17" s="481"/>
      <c r="E17" s="487"/>
      <c r="F17" s="482"/>
      <c r="G17" s="487"/>
    </row>
    <row r="18" spans="1:7">
      <c r="A18" s="458">
        <v>87149200206</v>
      </c>
      <c r="B18" s="489"/>
      <c r="C18" s="495"/>
      <c r="D18" s="496"/>
      <c r="E18" s="497"/>
      <c r="F18" s="498"/>
      <c r="G18" s="497"/>
    </row>
    <row r="19" spans="1:7">
      <c r="A19" s="448" t="s">
        <v>369</v>
      </c>
      <c r="B19" s="481">
        <f>[29]二全年出口類別合計驗算!AA15</f>
        <v>417972</v>
      </c>
      <c r="C19" s="482">
        <f>[30]二全年出口類別合計驗算!$AA15</f>
        <v>423101</v>
      </c>
      <c r="D19" s="484">
        <f>(B19-C19)/C19</f>
        <v>-1.2122401034268414E-2</v>
      </c>
      <c r="E19" s="481">
        <f>[29]二全年出口類別合計驗算!AC15</f>
        <v>3103048</v>
      </c>
      <c r="F19" s="482">
        <f>[30]二全年出口類別合計驗算!$AC15</f>
        <v>2496645</v>
      </c>
      <c r="G19" s="483">
        <f>(E19-F19)/F19</f>
        <v>0.24288715456142143</v>
      </c>
    </row>
    <row r="20" spans="1:7">
      <c r="A20" s="448"/>
      <c r="B20" s="481"/>
      <c r="C20" s="485"/>
      <c r="D20" s="499"/>
      <c r="E20" s="487"/>
      <c r="F20" s="482"/>
      <c r="G20" s="487"/>
    </row>
    <row r="21" spans="1:7">
      <c r="A21" s="458">
        <v>87149200304</v>
      </c>
      <c r="B21" s="489"/>
      <c r="C21" s="495"/>
      <c r="D21" s="500"/>
      <c r="E21" s="497"/>
      <c r="F21" s="498"/>
      <c r="G21" s="497"/>
    </row>
    <row r="22" spans="1:7">
      <c r="A22" s="448" t="s">
        <v>370</v>
      </c>
      <c r="B22" s="481">
        <f>[29]二全年出口類別合計驗算!AA18</f>
        <v>400424</v>
      </c>
      <c r="C22" s="482">
        <f>[30]二全年出口類別合計驗算!$AA18</f>
        <v>446174</v>
      </c>
      <c r="D22" s="484">
        <f>(B22-C22)/C22</f>
        <v>-0.10253847153800984</v>
      </c>
      <c r="E22" s="481">
        <f>[29]二全年出口類別合計驗算!AC18</f>
        <v>17973680</v>
      </c>
      <c r="F22" s="482">
        <f>[30]二全年出口類別合計驗算!$AC18</f>
        <v>18755231</v>
      </c>
      <c r="G22" s="484">
        <f>(E22-F22)/F22</f>
        <v>-4.167109432029923E-2</v>
      </c>
    </row>
    <row r="23" spans="1:7">
      <c r="A23" s="458">
        <v>87149310007</v>
      </c>
      <c r="B23" s="489"/>
      <c r="C23" s="495"/>
      <c r="D23" s="501"/>
      <c r="E23" s="497"/>
      <c r="F23" s="498"/>
      <c r="G23" s="497"/>
    </row>
    <row r="24" spans="1:7">
      <c r="A24" s="448" t="s">
        <v>333</v>
      </c>
      <c r="B24" s="481">
        <f>[29]二全年出口類別合計驗算!AA20</f>
        <v>458869</v>
      </c>
      <c r="C24" s="482">
        <f>[30]二全年出口類別合計驗算!$AA20</f>
        <v>507774</v>
      </c>
      <c r="D24" s="484">
        <f>(B24-C24)/C24</f>
        <v>-9.6312532740943813E-2</v>
      </c>
      <c r="E24" s="481">
        <f>[29]二全年出口類別合計驗算!AC20</f>
        <v>19886535</v>
      </c>
      <c r="F24" s="482">
        <f>[30]二全年出口類別合計驗算!$AC20</f>
        <v>18695540</v>
      </c>
      <c r="G24" s="483">
        <f>(E24-F24)/F24</f>
        <v>6.3704765949525927E-2</v>
      </c>
    </row>
    <row r="25" spans="1:7">
      <c r="A25" s="448" t="s">
        <v>371</v>
      </c>
      <c r="B25" s="481"/>
      <c r="C25" s="485"/>
      <c r="D25" s="499"/>
      <c r="E25" s="487"/>
      <c r="F25" s="482"/>
      <c r="G25" s="487"/>
    </row>
    <row r="26" spans="1:7">
      <c r="A26" s="458">
        <v>87149320005</v>
      </c>
      <c r="B26" s="489"/>
      <c r="C26" s="495"/>
      <c r="D26" s="500"/>
      <c r="E26" s="497"/>
      <c r="F26" s="498"/>
      <c r="G26" s="497"/>
    </row>
    <row r="27" spans="1:7">
      <c r="A27" s="448" t="s">
        <v>336</v>
      </c>
      <c r="B27" s="481">
        <f>[29]二全年出口類別合計驗算!AA23</f>
        <v>254861</v>
      </c>
      <c r="C27" s="482">
        <f>[30]二全年出口類別合計驗算!$AA23</f>
        <v>321028</v>
      </c>
      <c r="D27" s="484">
        <f>(B27-C27)/C27</f>
        <v>-0.20610974743636068</v>
      </c>
      <c r="E27" s="481">
        <f>[29]二全年出口類別合計驗算!AC23</f>
        <v>9978570</v>
      </c>
      <c r="F27" s="482">
        <f>[30]二全年出口類別合計驗算!$AC23</f>
        <v>8302762</v>
      </c>
      <c r="G27" s="483">
        <f>(E27-F27)/F27</f>
        <v>0.20183741265858277</v>
      </c>
    </row>
    <row r="28" spans="1:7">
      <c r="A28" s="458">
        <v>87149410006</v>
      </c>
      <c r="B28" s="489"/>
      <c r="C28" s="495"/>
      <c r="D28" s="500"/>
      <c r="E28" s="497"/>
      <c r="F28" s="498"/>
      <c r="G28" s="497"/>
    </row>
    <row r="29" spans="1:7">
      <c r="A29" s="448" t="s">
        <v>337</v>
      </c>
      <c r="B29" s="481">
        <f>[29]二全年出口類別合計驗算!AA25</f>
        <v>101867</v>
      </c>
      <c r="C29" s="482">
        <f>[30]二全年出口類別合計驗算!$AA25</f>
        <v>125379</v>
      </c>
      <c r="D29" s="484">
        <f>(B29-C29)/C29</f>
        <v>-0.18752741687204397</v>
      </c>
      <c r="E29" s="481">
        <f>[29]二全年出口類別合計驗算!AC25</f>
        <v>1916677</v>
      </c>
      <c r="F29" s="482">
        <f>[30]二全年出口類別合計驗算!$AC25</f>
        <v>2197210</v>
      </c>
      <c r="G29" s="484">
        <f>(E29-F29)/F29</f>
        <v>-0.12767691754543262</v>
      </c>
    </row>
    <row r="30" spans="1:7">
      <c r="A30" s="448" t="s">
        <v>338</v>
      </c>
      <c r="B30" s="481"/>
      <c r="C30" s="485"/>
      <c r="D30" s="499"/>
      <c r="E30" s="487"/>
      <c r="F30" s="482"/>
      <c r="G30" s="487"/>
    </row>
    <row r="31" spans="1:7">
      <c r="A31" s="458">
        <v>87149490009</v>
      </c>
      <c r="B31" s="489"/>
      <c r="C31" s="495"/>
      <c r="D31" s="500"/>
      <c r="E31" s="497"/>
      <c r="F31" s="498"/>
      <c r="G31" s="497"/>
    </row>
    <row r="32" spans="1:7">
      <c r="A32" s="448" t="s">
        <v>339</v>
      </c>
      <c r="B32" s="481">
        <f>[29]二全年出口類別合計驗算!AA28</f>
        <v>3071843</v>
      </c>
      <c r="C32" s="482">
        <f>[30]二全年出口類別合計驗算!$AA28</f>
        <v>2862752</v>
      </c>
      <c r="D32" s="483">
        <f>(B32-C32)/C32</f>
        <v>7.3038460893573742E-2</v>
      </c>
      <c r="E32" s="481">
        <f>[29]二全年出口類別合計驗算!AC28</f>
        <v>58569949</v>
      </c>
      <c r="F32" s="482">
        <f>[30]二全年出口類別合計驗算!$AC28</f>
        <v>50929690</v>
      </c>
      <c r="G32" s="483">
        <f>(E32-F32)/F32</f>
        <v>0.15001581592191116</v>
      </c>
    </row>
    <row r="33" spans="1:7">
      <c r="A33" s="448" t="s">
        <v>340</v>
      </c>
      <c r="B33" s="481"/>
      <c r="C33" s="485"/>
      <c r="D33" s="499"/>
      <c r="E33" s="487"/>
      <c r="F33" s="482"/>
      <c r="G33" s="487"/>
    </row>
    <row r="34" spans="1:7">
      <c r="A34" s="458">
        <v>87149500007</v>
      </c>
      <c r="B34" s="496"/>
      <c r="C34" s="495"/>
      <c r="D34" s="500"/>
      <c r="E34" s="497"/>
      <c r="F34" s="498"/>
      <c r="G34" s="497"/>
    </row>
    <row r="35" spans="1:7">
      <c r="A35" s="448" t="s">
        <v>341</v>
      </c>
      <c r="B35" s="481">
        <f>[29]二全年出口類別合計驗算!AA30</f>
        <v>932900</v>
      </c>
      <c r="C35" s="482">
        <f>[30]二全年出口類別合計驗算!$AA30</f>
        <v>1060262</v>
      </c>
      <c r="D35" s="484">
        <f>(B35-C35)/C35</f>
        <v>-0.12012313937498467</v>
      </c>
      <c r="E35" s="481">
        <f>[29]二全年出口類別合計驗算!AC30</f>
        <v>18806063</v>
      </c>
      <c r="F35" s="482">
        <f>[30]二全年出口類別合計驗算!$AC30</f>
        <v>14859077</v>
      </c>
      <c r="G35" s="483">
        <f>(E35-F35)/F35</f>
        <v>0.26562793907050891</v>
      </c>
    </row>
    <row r="36" spans="1:7">
      <c r="A36" s="458">
        <v>87149610004</v>
      </c>
      <c r="B36" s="496"/>
      <c r="C36" s="495"/>
      <c r="D36" s="496"/>
      <c r="E36" s="497"/>
      <c r="F36" s="498"/>
      <c r="G36" s="502"/>
    </row>
    <row r="37" spans="1:7">
      <c r="A37" s="448" t="s">
        <v>342</v>
      </c>
      <c r="B37" s="481">
        <f>[29]二全年出口類別合計驗算!AA32</f>
        <v>1555620</v>
      </c>
      <c r="C37" s="482">
        <f>[30]二全年出口類別合計驗算!$AA32</f>
        <v>1564489</v>
      </c>
      <c r="D37" s="484">
        <f>(B37-C37)/C37</f>
        <v>-5.6689436614766869E-3</v>
      </c>
      <c r="E37" s="481">
        <f>[29]二全年出口類別合計驗算!AC32</f>
        <v>26360566</v>
      </c>
      <c r="F37" s="482">
        <f>[30]二全年出口類別合計驗算!$AC32</f>
        <v>23733238</v>
      </c>
      <c r="G37" s="483">
        <f>(E37-F37)/F37</f>
        <v>0.11070246714755062</v>
      </c>
    </row>
    <row r="38" spans="1:7">
      <c r="A38" s="458">
        <v>87149620002</v>
      </c>
      <c r="B38" s="489"/>
      <c r="C38" s="495"/>
      <c r="D38" s="501"/>
      <c r="E38" s="497"/>
      <c r="F38" s="498"/>
      <c r="G38" s="502"/>
    </row>
    <row r="39" spans="1:7">
      <c r="A39" s="448" t="s">
        <v>343</v>
      </c>
      <c r="B39" s="481">
        <f>[29]二全年出口類別合計驗算!AA34</f>
        <v>1520882</v>
      </c>
      <c r="C39" s="482">
        <f>[30]二全年出口類別合計驗算!$AA34</f>
        <v>1530805</v>
      </c>
      <c r="D39" s="484">
        <f>(B39-C39)/C39</f>
        <v>-6.4822103403111434E-3</v>
      </c>
      <c r="E39" s="481">
        <f>[29]二全年出口類別合計驗算!AC34</f>
        <v>34822798</v>
      </c>
      <c r="F39" s="482">
        <f>[30]二全年出口類別合計驗算!$AC34</f>
        <v>27705362</v>
      </c>
      <c r="G39" s="483">
        <f>(E39-F39)/F39</f>
        <v>0.25689741935153204</v>
      </c>
    </row>
    <row r="40" spans="1:7">
      <c r="A40" s="448" t="s">
        <v>338</v>
      </c>
      <c r="B40" s="481"/>
      <c r="C40" s="485"/>
      <c r="D40" s="481"/>
      <c r="E40" s="487"/>
      <c r="F40" s="482"/>
      <c r="G40" s="487"/>
    </row>
    <row r="41" spans="1:7">
      <c r="A41" s="458">
        <v>73151100209</v>
      </c>
      <c r="B41" s="489"/>
      <c r="C41" s="495"/>
      <c r="D41" s="496"/>
      <c r="E41" s="497"/>
      <c r="F41" s="498"/>
      <c r="G41" s="497"/>
    </row>
    <row r="42" spans="1:7">
      <c r="A42" s="448" t="s">
        <v>344</v>
      </c>
      <c r="B42" s="481">
        <f>[29]二全年出口類別合計驗算!AA37</f>
        <v>1106225</v>
      </c>
      <c r="C42" s="482">
        <f>[30]二全年出口類別合計驗算!$AA37</f>
        <v>1171654</v>
      </c>
      <c r="D42" s="484">
        <f>(B42-C42)/C42</f>
        <v>-5.5843277964313695E-2</v>
      </c>
      <c r="E42" s="481">
        <f>[29]二全年出口類別合計驗算!AC37</f>
        <v>16407386</v>
      </c>
      <c r="F42" s="482">
        <f>[30]二全年出口類別合計驗算!$AC37</f>
        <v>14344199</v>
      </c>
      <c r="G42" s="483">
        <f>(E42-F42)/F42</f>
        <v>0.14383424267886968</v>
      </c>
    </row>
    <row r="43" spans="1:7">
      <c r="A43" s="448" t="s">
        <v>345</v>
      </c>
      <c r="B43" s="481"/>
      <c r="C43" s="485"/>
      <c r="D43" s="481"/>
      <c r="E43" s="487"/>
      <c r="F43" s="482"/>
      <c r="G43" s="487"/>
    </row>
    <row r="44" spans="1:7">
      <c r="A44" s="458">
        <v>87149990111</v>
      </c>
      <c r="B44" s="489"/>
      <c r="C44" s="495"/>
      <c r="D44" s="496"/>
      <c r="E44" s="497"/>
      <c r="F44" s="498"/>
      <c r="G44" s="497"/>
    </row>
    <row r="45" spans="1:7">
      <c r="A45" s="462" t="s">
        <v>346</v>
      </c>
      <c r="B45" s="481">
        <f>[29]二全年出口類別合計驗算!AA40</f>
        <v>593524</v>
      </c>
      <c r="C45" s="482">
        <f>[30]二全年出口類別合計驗算!$AA40</f>
        <v>402067</v>
      </c>
      <c r="D45" s="483">
        <f>(B45-C45)/C45</f>
        <v>0.47618183039145218</v>
      </c>
      <c r="E45" s="481">
        <f>[29]二全年出口類別合計驗算!AC40</f>
        <v>29973205</v>
      </c>
      <c r="F45" s="482">
        <f>[30]二全年出口類別合計驗算!$AC40</f>
        <v>23711830</v>
      </c>
      <c r="G45" s="483">
        <f>(E45-F45)/F45</f>
        <v>0.2640612301960667</v>
      </c>
    </row>
    <row r="46" spans="1:7">
      <c r="A46" s="448" t="s">
        <v>347</v>
      </c>
      <c r="B46" s="481"/>
      <c r="C46" s="485"/>
      <c r="D46" s="481"/>
      <c r="E46" s="487"/>
      <c r="F46" s="482"/>
      <c r="G46" s="488"/>
    </row>
    <row r="47" spans="1:7">
      <c r="A47" s="458">
        <v>87149990120</v>
      </c>
      <c r="B47" s="489"/>
      <c r="C47" s="495"/>
      <c r="D47" s="496"/>
      <c r="E47" s="497"/>
      <c r="F47" s="498"/>
      <c r="G47" s="502"/>
    </row>
    <row r="48" spans="1:7">
      <c r="A48" s="448" t="s">
        <v>348</v>
      </c>
      <c r="B48" s="481">
        <f>[29]二全年出口類別合計驗算!AA43</f>
        <v>513902</v>
      </c>
      <c r="C48" s="482">
        <f>[30]二全年出口類別合計驗算!$AA43</f>
        <v>521643</v>
      </c>
      <c r="D48" s="484">
        <f>(B48-C48)/C48</f>
        <v>-1.4839650872339896E-2</v>
      </c>
      <c r="E48" s="481">
        <f>[29]二全年出口類別合計驗算!AC43</f>
        <v>16186806</v>
      </c>
      <c r="F48" s="482">
        <f>[30]二全年出口類別合計驗算!$AC43</f>
        <v>14813138</v>
      </c>
      <c r="G48" s="483">
        <f>(E48-F48)/F48</f>
        <v>9.2733085994338271E-2</v>
      </c>
    </row>
    <row r="49" spans="1:7">
      <c r="A49" s="458">
        <v>87149990139</v>
      </c>
      <c r="B49" s="489"/>
      <c r="C49" s="495"/>
      <c r="D49" s="496"/>
      <c r="E49" s="497"/>
      <c r="F49" s="498"/>
      <c r="G49" s="502"/>
    </row>
    <row r="50" spans="1:7">
      <c r="A50" s="448" t="s">
        <v>349</v>
      </c>
      <c r="B50" s="481">
        <f>[29]二全年出口類別合計驗算!AA45</f>
        <v>199484</v>
      </c>
      <c r="C50" s="482">
        <f>[30]二全年出口類別合計驗算!$AA45</f>
        <v>196706</v>
      </c>
      <c r="D50" s="483">
        <f>(B50-C50)/C50</f>
        <v>1.4122599208971765E-2</v>
      </c>
      <c r="E50" s="481">
        <f>[29]二全年出口類別合計驗算!AC45</f>
        <v>1308332</v>
      </c>
      <c r="F50" s="482">
        <f>[30]二全年出口類別合計驗算!$AC45</f>
        <v>1191453</v>
      </c>
      <c r="G50" s="483">
        <f>(E50-F50)/F50</f>
        <v>9.8097868736744129E-2</v>
      </c>
    </row>
    <row r="51" spans="1:7">
      <c r="A51" s="458">
        <v>87149990148</v>
      </c>
      <c r="B51" s="489"/>
      <c r="C51" s="495"/>
      <c r="D51" s="496"/>
      <c r="E51" s="497"/>
      <c r="F51" s="498"/>
      <c r="G51" s="497"/>
    </row>
    <row r="52" spans="1:7">
      <c r="A52" s="464" t="s">
        <v>350</v>
      </c>
      <c r="B52" s="481">
        <f>[29]二全年出口類別合計驗算!AA47</f>
        <v>320106</v>
      </c>
      <c r="C52" s="482">
        <f>[30]二全年出口類別合計驗算!$AA47</f>
        <v>261881</v>
      </c>
      <c r="D52" s="483">
        <f>(B52-C52)/C52</f>
        <v>0.22233380810368067</v>
      </c>
      <c r="E52" s="481">
        <f>[29]二全年出口類別合計驗算!AC47</f>
        <v>9586845</v>
      </c>
      <c r="F52" s="482">
        <f>[30]二全年出口類別合計驗算!$AC47</f>
        <v>7295067</v>
      </c>
      <c r="G52" s="483">
        <f>(E52-F52)/F52</f>
        <v>0.31415448274841068</v>
      </c>
    </row>
    <row r="53" spans="1:7">
      <c r="A53" s="448" t="s">
        <v>351</v>
      </c>
      <c r="B53" s="481"/>
      <c r="C53" s="485"/>
      <c r="D53" s="481"/>
      <c r="E53" s="487"/>
      <c r="F53" s="482"/>
      <c r="G53" s="487"/>
    </row>
    <row r="54" spans="1:7">
      <c r="A54" s="458">
        <v>87149990157</v>
      </c>
      <c r="B54" s="489"/>
      <c r="C54" s="495"/>
      <c r="D54" s="496"/>
      <c r="E54" s="497"/>
      <c r="F54" s="498"/>
      <c r="G54" s="497"/>
    </row>
    <row r="55" spans="1:7">
      <c r="A55" s="448" t="s">
        <v>352</v>
      </c>
      <c r="B55" s="481">
        <f>[29]二全年出口類別合計驗算!AA50</f>
        <v>693203</v>
      </c>
      <c r="C55" s="482">
        <f>[30]二全年出口類別合計驗算!$AA50</f>
        <v>644831</v>
      </c>
      <c r="D55" s="483">
        <f>(B55-C55)/C55</f>
        <v>7.5015003931262605E-2</v>
      </c>
      <c r="E55" s="481">
        <f>[29]二全年出口類別合計驗算!AC50</f>
        <v>23584126</v>
      </c>
      <c r="F55" s="482">
        <f>[30]二全年出口類別合計驗算!$AC50</f>
        <v>20719050</v>
      </c>
      <c r="G55" s="483">
        <f>(E55-F55)/F55</f>
        <v>0.13828220888505988</v>
      </c>
    </row>
    <row r="56" spans="1:7">
      <c r="A56" s="448" t="s">
        <v>353</v>
      </c>
      <c r="B56" s="481"/>
      <c r="C56" s="485"/>
      <c r="D56" s="481"/>
      <c r="E56" s="487"/>
      <c r="F56" s="482"/>
      <c r="G56" s="487"/>
    </row>
    <row r="57" spans="1:7">
      <c r="A57" s="458">
        <v>87149990166</v>
      </c>
      <c r="B57" s="489"/>
      <c r="C57" s="495"/>
      <c r="D57" s="496"/>
      <c r="E57" s="497"/>
      <c r="F57" s="498"/>
      <c r="G57" s="497"/>
    </row>
    <row r="58" spans="1:7">
      <c r="A58" s="448" t="s">
        <v>350</v>
      </c>
      <c r="B58" s="481">
        <f>[29]二全年出口類別合計驗算!AA53</f>
        <v>754212</v>
      </c>
      <c r="C58" s="482">
        <f>[30]二全年出口類別合計驗算!$AA53</f>
        <v>654418</v>
      </c>
      <c r="D58" s="483">
        <f>(B58-C58)/C58</f>
        <v>0.15249274928256865</v>
      </c>
      <c r="E58" s="481">
        <f>[29]二全年出口類別合計驗算!AC53</f>
        <v>18608159</v>
      </c>
      <c r="F58" s="482">
        <f>[30]二全年出口類別合計驗算!$AC53</f>
        <v>14694479</v>
      </c>
      <c r="G58" s="483">
        <f>(E58-F58)/F58</f>
        <v>0.26633676498499881</v>
      </c>
    </row>
    <row r="59" spans="1:7">
      <c r="A59" s="458">
        <v>40115000008</v>
      </c>
      <c r="B59" s="496"/>
      <c r="C59" s="495"/>
      <c r="D59" s="496"/>
      <c r="E59" s="497"/>
      <c r="F59" s="498"/>
      <c r="G59" s="497"/>
    </row>
    <row r="60" spans="1:7">
      <c r="A60" s="448" t="s">
        <v>354</v>
      </c>
      <c r="B60" s="481">
        <f>[29]二全年出口類別合計驗算!AA55</f>
        <v>2960273</v>
      </c>
      <c r="C60" s="482">
        <f>[30]二全年出口類別合計驗算!$AA55</f>
        <v>2393652</v>
      </c>
      <c r="D60" s="483">
        <f>(B60-C60)/C60</f>
        <v>0.23671820298021601</v>
      </c>
      <c r="E60" s="481">
        <f>[29]二全年出口類別合計驗算!AC55</f>
        <v>38372176</v>
      </c>
      <c r="F60" s="482">
        <f>[30]二全年出口類別合計驗算!$AC55</f>
        <v>27100966</v>
      </c>
      <c r="G60" s="483">
        <f>(E60-F60)/F60</f>
        <v>0.41589698315550816</v>
      </c>
    </row>
    <row r="61" spans="1:7">
      <c r="A61" s="448" t="s">
        <v>355</v>
      </c>
      <c r="B61" s="481"/>
      <c r="C61" s="485"/>
      <c r="D61" s="503"/>
      <c r="E61" s="487"/>
      <c r="F61" s="482"/>
      <c r="G61" s="504"/>
    </row>
    <row r="62" spans="1:7">
      <c r="A62" s="458">
        <v>40132000003</v>
      </c>
      <c r="B62" s="496"/>
      <c r="C62" s="495"/>
      <c r="D62" s="500"/>
      <c r="E62" s="497"/>
      <c r="F62" s="498"/>
      <c r="G62" s="505"/>
    </row>
    <row r="63" spans="1:7">
      <c r="A63" s="448" t="s">
        <v>356</v>
      </c>
      <c r="B63" s="481">
        <f>[29]二全年出口類別合計驗算!AA57</f>
        <v>1076639</v>
      </c>
      <c r="C63" s="482">
        <f>[30]二全年出口類別合計驗算!$AA57</f>
        <v>991607</v>
      </c>
      <c r="D63" s="483">
        <f>(B63-C63)/C63</f>
        <v>8.5751714136749743E-2</v>
      </c>
      <c r="E63" s="481">
        <f>[29]二全年出口類別合計驗算!AC57</f>
        <v>8955603</v>
      </c>
      <c r="F63" s="482">
        <f>[30]二全年出口類別合計驗算!$AC57</f>
        <v>9124044</v>
      </c>
      <c r="G63" s="484">
        <f>(E63-F63)/F63</f>
        <v>-1.8461221800333272E-2</v>
      </c>
    </row>
    <row r="64" spans="1:7">
      <c r="A64" s="448" t="s">
        <v>357</v>
      </c>
      <c r="B64" s="481"/>
      <c r="C64" s="485"/>
      <c r="D64" s="486"/>
      <c r="E64" s="487"/>
      <c r="F64" s="482"/>
      <c r="G64" s="488"/>
    </row>
    <row r="65" spans="1:7">
      <c r="A65" s="506" t="s">
        <v>358</v>
      </c>
      <c r="B65" s="507">
        <f>SUM(B6:B64)-B64-B61-B20-B17-B11-B8</f>
        <v>24445509</v>
      </c>
      <c r="C65" s="508">
        <f>SUM(C6:C64)</f>
        <v>22630884</v>
      </c>
      <c r="D65" s="95">
        <f>(B65-C65)/C65</f>
        <v>8.01835668460852E-2</v>
      </c>
      <c r="E65" s="509">
        <f>SUM(E7:E64)</f>
        <v>641642594</v>
      </c>
      <c r="F65" s="273">
        <f>SUM(F6:F64)</f>
        <v>545206592</v>
      </c>
      <c r="G65" s="95">
        <f>(E65-F65)/F65</f>
        <v>0.17687974322951694</v>
      </c>
    </row>
    <row r="66" spans="1:7">
      <c r="E66" s="5"/>
    </row>
    <row r="67" spans="1:7">
      <c r="A67" s="61" t="s">
        <v>138</v>
      </c>
    </row>
  </sheetData>
  <phoneticPr fontId="3" type="noConversion"/>
  <pageMargins left="0.51181102362204722" right="0.51181102362204722" top="0.15748031496062992" bottom="0.15748031496062992" header="0.31496062992125984" footer="0.31496062992125984"/>
  <pageSetup paperSize="9" scale="7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7"/>
  <sheetViews>
    <sheetView topLeftCell="A43" workbookViewId="0">
      <selection activeCell="F24" sqref="F24"/>
    </sheetView>
  </sheetViews>
  <sheetFormatPr defaultColWidth="10" defaultRowHeight="16.5"/>
  <cols>
    <col min="1" max="1" width="22.375" style="13" customWidth="1"/>
    <col min="2" max="2" width="16.625" style="438" customWidth="1"/>
    <col min="3" max="3" width="17.25" style="510" customWidth="1"/>
    <col min="4" max="4" width="15.75" style="511" customWidth="1"/>
    <col min="5" max="5" width="16.75" style="438" customWidth="1"/>
    <col min="6" max="6" width="16.875" style="510" customWidth="1"/>
    <col min="7" max="7" width="14.875" style="511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435" customFormat="1" ht="21">
      <c r="A1" s="469" t="s">
        <v>372</v>
      </c>
      <c r="B1" s="470"/>
      <c r="C1" s="471"/>
      <c r="D1" s="472"/>
      <c r="E1" s="470"/>
      <c r="F1" s="471"/>
      <c r="G1" s="472"/>
    </row>
    <row r="2" spans="1:7" s="435" customFormat="1">
      <c r="B2" s="436"/>
      <c r="C2" s="473"/>
      <c r="D2" s="474"/>
      <c r="E2" s="436"/>
      <c r="F2" s="473"/>
      <c r="G2" s="474"/>
    </row>
    <row r="3" spans="1:7" s="435" customFormat="1">
      <c r="A3" s="437"/>
      <c r="B3" s="436"/>
      <c r="C3" s="473"/>
      <c r="D3" s="474"/>
      <c r="E3" s="436"/>
      <c r="F3" s="473"/>
      <c r="G3" s="474"/>
    </row>
    <row r="4" spans="1:7">
      <c r="A4" s="46" t="s">
        <v>373</v>
      </c>
      <c r="B4" s="79" t="s">
        <v>145</v>
      </c>
      <c r="C4" s="77" t="s">
        <v>146</v>
      </c>
      <c r="D4" s="475" t="s">
        <v>148</v>
      </c>
      <c r="E4" s="79" t="s">
        <v>145</v>
      </c>
      <c r="F4" s="77" t="s">
        <v>146</v>
      </c>
      <c r="G4" s="263" t="s">
        <v>148</v>
      </c>
    </row>
    <row r="5" spans="1:7" s="435" customFormat="1" ht="18" customHeight="1">
      <c r="A5" s="52"/>
      <c r="B5" s="86" t="s">
        <v>374</v>
      </c>
      <c r="C5" s="84" t="s">
        <v>374</v>
      </c>
      <c r="D5" s="264" t="s">
        <v>7</v>
      </c>
      <c r="E5" s="86" t="s">
        <v>85</v>
      </c>
      <c r="F5" s="84" t="s">
        <v>85</v>
      </c>
      <c r="G5" s="264" t="s">
        <v>7</v>
      </c>
    </row>
    <row r="6" spans="1:7">
      <c r="A6" s="476">
        <v>85121010001</v>
      </c>
      <c r="B6" s="477"/>
      <c r="C6" s="478"/>
      <c r="D6" s="479"/>
      <c r="E6" s="477"/>
      <c r="F6" s="478"/>
      <c r="G6" s="480"/>
    </row>
    <row r="7" spans="1:7">
      <c r="A7" s="448" t="s">
        <v>321</v>
      </c>
      <c r="B7" s="481">
        <f>[29]一全年進口類別合計驗算!AA5</f>
        <v>26660</v>
      </c>
      <c r="C7" s="482">
        <f>[30]一全年進口類別合計驗算!$AA5</f>
        <v>33484</v>
      </c>
      <c r="D7" s="484">
        <f>(B7-C7)/C7</f>
        <v>-0.20379882929160195</v>
      </c>
      <c r="E7" s="481">
        <f>[29]一全年進口類別合計驗算!AC5</f>
        <v>1051378</v>
      </c>
      <c r="F7" s="482">
        <f>[30]一全年進口類別合計驗算!$AC5</f>
        <v>890509</v>
      </c>
      <c r="G7" s="483">
        <f>(E7-F7)/F7</f>
        <v>0.18064837076323764</v>
      </c>
    </row>
    <row r="8" spans="1:7">
      <c r="A8" s="448" t="s">
        <v>322</v>
      </c>
      <c r="B8" s="481"/>
      <c r="C8" s="485"/>
      <c r="D8" s="486"/>
      <c r="E8" s="487"/>
      <c r="F8" s="482"/>
      <c r="G8" s="487"/>
    </row>
    <row r="9" spans="1:7">
      <c r="A9" s="453">
        <v>85121020009</v>
      </c>
      <c r="B9" s="489"/>
      <c r="C9" s="490"/>
      <c r="D9" s="491"/>
      <c r="E9" s="489"/>
      <c r="F9" s="492"/>
      <c r="G9" s="489"/>
    </row>
    <row r="10" spans="1:7">
      <c r="A10" s="448" t="s">
        <v>325</v>
      </c>
      <c r="B10" s="481">
        <f>[29]一全年進口類別合計驗算!AA8</f>
        <v>16415</v>
      </c>
      <c r="C10" s="482">
        <f>[30]一全年進口類別合計驗算!$AA8</f>
        <v>22439</v>
      </c>
      <c r="D10" s="484">
        <f>(B10-C10)/C10</f>
        <v>-0.26846116137082759</v>
      </c>
      <c r="E10" s="481">
        <f>[29]一全年進口類別合計驗算!AC8</f>
        <v>812950</v>
      </c>
      <c r="F10" s="482">
        <f>[30]一全年進口類別合計驗算!$AC8</f>
        <v>556593</v>
      </c>
      <c r="G10" s="483">
        <f>(E10-F10)/F10</f>
        <v>0.46058250822414226</v>
      </c>
    </row>
    <row r="11" spans="1:7">
      <c r="A11" s="448" t="s">
        <v>326</v>
      </c>
      <c r="B11" s="481"/>
      <c r="C11" s="485"/>
      <c r="D11" s="494"/>
      <c r="E11" s="487"/>
      <c r="F11" s="482"/>
      <c r="G11" s="487"/>
    </row>
    <row r="12" spans="1:7">
      <c r="A12" s="458">
        <v>87149120007</v>
      </c>
      <c r="B12" s="489"/>
      <c r="C12" s="495"/>
      <c r="D12" s="496"/>
      <c r="E12" s="497"/>
      <c r="F12" s="498"/>
      <c r="G12" s="497"/>
    </row>
    <row r="13" spans="1:7">
      <c r="A13" s="448" t="s">
        <v>328</v>
      </c>
      <c r="B13" s="481">
        <f>[29]一全年進口類別合計驗算!AA11</f>
        <v>4251188</v>
      </c>
      <c r="C13" s="482">
        <f>[30]一全年進口類別合計驗算!$AA11</f>
        <v>4079512</v>
      </c>
      <c r="D13" s="483">
        <f>(B13-C13)/C13</f>
        <v>4.208248437558218E-2</v>
      </c>
      <c r="E13" s="481">
        <f>[29]一全年進口類別合計驗算!AC11</f>
        <v>172416353</v>
      </c>
      <c r="F13" s="482">
        <f>[30]一全年進口類別合計驗算!$AC11</f>
        <v>148862002</v>
      </c>
      <c r="G13" s="483">
        <f>(E13-F13)/F13</f>
        <v>0.15822943856418106</v>
      </c>
    </row>
    <row r="14" spans="1:7">
      <c r="A14" s="448" t="s">
        <v>329</v>
      </c>
      <c r="B14" s="494"/>
      <c r="C14" s="485"/>
      <c r="D14" s="481"/>
      <c r="E14" s="487"/>
      <c r="F14" s="482"/>
      <c r="G14" s="487"/>
    </row>
    <row r="15" spans="1:7">
      <c r="A15" s="458">
        <v>87149200108</v>
      </c>
      <c r="B15" s="489"/>
      <c r="C15" s="495"/>
      <c r="D15" s="496"/>
      <c r="E15" s="497"/>
      <c r="F15" s="498"/>
      <c r="G15" s="497"/>
    </row>
    <row r="16" spans="1:7">
      <c r="A16" s="448" t="s">
        <v>330</v>
      </c>
      <c r="B16" s="481">
        <f>[29]一全年進口類別合計驗算!AA13</f>
        <v>429762</v>
      </c>
      <c r="C16" s="482">
        <f>[30]一全年進口類別合計驗算!$AA13</f>
        <v>386973</v>
      </c>
      <c r="D16" s="483">
        <f>(B16-C16)/C16</f>
        <v>0.11057360591048988</v>
      </c>
      <c r="E16" s="481">
        <f>[29]一全年進口類別合計驗算!AC13</f>
        <v>16223830</v>
      </c>
      <c r="F16" s="482">
        <f>[30]一全年進口類別合計驗算!$AC13</f>
        <v>12687675</v>
      </c>
      <c r="G16" s="483">
        <f>(E16-F16)/F16</f>
        <v>0.27870787989131185</v>
      </c>
    </row>
    <row r="17" spans="1:7">
      <c r="A17" s="448"/>
      <c r="B17" s="481"/>
      <c r="C17" s="485"/>
      <c r="D17" s="481"/>
      <c r="E17" s="487"/>
      <c r="F17" s="482"/>
      <c r="G17" s="487"/>
    </row>
    <row r="18" spans="1:7">
      <c r="A18" s="458">
        <v>87149200206</v>
      </c>
      <c r="B18" s="489"/>
      <c r="C18" s="495"/>
      <c r="D18" s="496"/>
      <c r="E18" s="497"/>
      <c r="F18" s="498"/>
      <c r="G18" s="497"/>
    </row>
    <row r="19" spans="1:7">
      <c r="A19" s="448" t="s">
        <v>185</v>
      </c>
      <c r="B19" s="481">
        <f>[29]一全年進口類別合計驗算!AA16</f>
        <v>67705</v>
      </c>
      <c r="C19" s="482">
        <f>[30]一全年進口類別合計驗算!$AA16</f>
        <v>56578</v>
      </c>
      <c r="D19" s="483">
        <f>(B19-C19)/C19</f>
        <v>0.19666654883523632</v>
      </c>
      <c r="E19" s="481">
        <f>[29]一全年進口類別合計驗算!AC16</f>
        <v>3994534</v>
      </c>
      <c r="F19" s="482">
        <f>[30]一全年進口類別合計驗算!$AC16</f>
        <v>2662821</v>
      </c>
      <c r="G19" s="483">
        <f>(E19-F19)/F19</f>
        <v>0.50011360132731419</v>
      </c>
    </row>
    <row r="20" spans="1:7">
      <c r="A20" s="448"/>
      <c r="B20" s="481"/>
      <c r="C20" s="485"/>
      <c r="D20" s="481"/>
      <c r="E20" s="487"/>
      <c r="F20" s="482"/>
      <c r="G20" s="487"/>
    </row>
    <row r="21" spans="1:7">
      <c r="A21" s="458">
        <v>87149200304</v>
      </c>
      <c r="B21" s="489"/>
      <c r="C21" s="495"/>
      <c r="D21" s="496"/>
      <c r="E21" s="497"/>
      <c r="F21" s="498"/>
      <c r="G21" s="497"/>
    </row>
    <row r="22" spans="1:7">
      <c r="A22" s="448" t="s">
        <v>186</v>
      </c>
      <c r="B22" s="481">
        <f>[29]一全年進口類別合計驗算!AA19</f>
        <v>214869</v>
      </c>
      <c r="C22" s="482">
        <f>[30]一全年進口類別合計驗算!$AA19</f>
        <v>201107</v>
      </c>
      <c r="D22" s="483">
        <f>(B22-C22)/C22</f>
        <v>6.843123312465503E-2</v>
      </c>
      <c r="E22" s="481">
        <f>[29]一全年進口類別合計驗算!AC19</f>
        <v>4377159</v>
      </c>
      <c r="F22" s="482">
        <f>[30]一全年進口類別合計驗算!$AC19</f>
        <v>6613792</v>
      </c>
      <c r="G22" s="484">
        <f>(E22-F22)/F22</f>
        <v>-0.33817710021724301</v>
      </c>
    </row>
    <row r="23" spans="1:7">
      <c r="A23" s="458">
        <v>87149310007</v>
      </c>
      <c r="B23" s="489"/>
      <c r="C23" s="495"/>
      <c r="D23" s="496"/>
      <c r="E23" s="497"/>
      <c r="F23" s="498"/>
      <c r="G23" s="497"/>
    </row>
    <row r="24" spans="1:7">
      <c r="A24" s="448" t="s">
        <v>333</v>
      </c>
      <c r="B24" s="481">
        <f>[29]一全年進口類別合計驗算!AA21</f>
        <v>752260</v>
      </c>
      <c r="C24" s="482">
        <f>[30]一全年進口類別合計驗算!$AA21</f>
        <v>611422</v>
      </c>
      <c r="D24" s="483">
        <f>(B24-C24)/C24</f>
        <v>0.23034499903503636</v>
      </c>
      <c r="E24" s="481">
        <f>[29]一全年進口類別合計驗算!AC21</f>
        <v>11762322</v>
      </c>
      <c r="F24" s="482">
        <f>[30]一全年進口類別合計驗算!$AC21</f>
        <v>9164383</v>
      </c>
      <c r="G24" s="483">
        <f>(E24-F24)/F24</f>
        <v>0.28348215040772523</v>
      </c>
    </row>
    <row r="25" spans="1:7">
      <c r="A25" s="448" t="s">
        <v>375</v>
      </c>
      <c r="B25" s="481"/>
      <c r="C25" s="485"/>
      <c r="D25" s="499"/>
      <c r="E25" s="487"/>
      <c r="F25" s="482"/>
      <c r="G25" s="487"/>
    </row>
    <row r="26" spans="1:7">
      <c r="A26" s="458">
        <v>87149320005</v>
      </c>
      <c r="B26" s="489"/>
      <c r="C26" s="495"/>
      <c r="D26" s="500"/>
      <c r="E26" s="497"/>
      <c r="F26" s="498"/>
      <c r="G26" s="497"/>
    </row>
    <row r="27" spans="1:7">
      <c r="A27" s="448" t="s">
        <v>336</v>
      </c>
      <c r="B27" s="481">
        <f>[29]一全年進口類別合計驗算!AA23</f>
        <v>357681</v>
      </c>
      <c r="C27" s="482">
        <f>[30]一全年進口類別合計驗算!$AA23</f>
        <v>288533</v>
      </c>
      <c r="D27" s="483">
        <f>(B27-C27)/C27</f>
        <v>0.23965369645759757</v>
      </c>
      <c r="E27" s="481">
        <f>[29]一全年進口類別合計驗算!AC23</f>
        <v>9052844</v>
      </c>
      <c r="F27" s="482">
        <f>[30]一全年進口類別合計驗算!$AC23</f>
        <v>8514284</v>
      </c>
      <c r="G27" s="483">
        <f>(E27-F27)/F27</f>
        <v>6.3253704010812886E-2</v>
      </c>
    </row>
    <row r="28" spans="1:7">
      <c r="A28" s="458">
        <v>87149410006</v>
      </c>
      <c r="B28" s="489"/>
      <c r="C28" s="495"/>
      <c r="D28" s="500"/>
      <c r="E28" s="497"/>
      <c r="F28" s="498"/>
      <c r="G28" s="497"/>
    </row>
    <row r="29" spans="1:7">
      <c r="A29" s="448" t="s">
        <v>337</v>
      </c>
      <c r="B29" s="481">
        <f>[29]一全年進口類別合計驗算!AA25</f>
        <v>55534</v>
      </c>
      <c r="C29" s="482">
        <f>[30]一全年進口類別合計驗算!$AA25</f>
        <v>67265</v>
      </c>
      <c r="D29" s="484">
        <f>(B29-C29)/C29</f>
        <v>-0.17439976213483982</v>
      </c>
      <c r="E29" s="481">
        <f>[29]一全年進口類別合計驗算!AC25</f>
        <v>4368280</v>
      </c>
      <c r="F29" s="482">
        <f>[30]一全年進口類別合計驗算!$AC25</f>
        <v>2978805</v>
      </c>
      <c r="G29" s="483">
        <f>(E29-F29)/F29</f>
        <v>0.46645382963973808</v>
      </c>
    </row>
    <row r="30" spans="1:7">
      <c r="A30" s="448" t="s">
        <v>338</v>
      </c>
      <c r="B30" s="481"/>
      <c r="C30" s="485"/>
      <c r="D30" s="499"/>
      <c r="E30" s="487"/>
      <c r="F30" s="482"/>
      <c r="G30" s="488"/>
    </row>
    <row r="31" spans="1:7">
      <c r="A31" s="458">
        <v>87149490009</v>
      </c>
      <c r="B31" s="489"/>
      <c r="C31" s="495"/>
      <c r="D31" s="500"/>
      <c r="E31" s="497"/>
      <c r="F31" s="498"/>
      <c r="G31" s="502"/>
    </row>
    <row r="32" spans="1:7">
      <c r="A32" s="448" t="s">
        <v>339</v>
      </c>
      <c r="B32" s="481">
        <f>[29]一全年進口類別合計驗算!AA27</f>
        <v>1422390</v>
      </c>
      <c r="C32" s="482">
        <f>[30]一全年進口類別合計驗算!$AA27</f>
        <v>1031885</v>
      </c>
      <c r="D32" s="483">
        <f>(B32-C32)/C32</f>
        <v>0.37843848878508751</v>
      </c>
      <c r="E32" s="481">
        <f>[29]一全年進口類別合計驗算!AC27</f>
        <v>52009066</v>
      </c>
      <c r="F32" s="482">
        <f>[30]一全年進口類別合計驗算!$AC27</f>
        <v>36884076</v>
      </c>
      <c r="G32" s="483">
        <f>(E32-F32)/F32</f>
        <v>0.41006829071711054</v>
      </c>
    </row>
    <row r="33" spans="1:7">
      <c r="A33" s="448" t="s">
        <v>340</v>
      </c>
      <c r="B33" s="481"/>
      <c r="C33" s="485"/>
      <c r="D33" s="481"/>
      <c r="E33" s="487"/>
      <c r="F33" s="482"/>
      <c r="G33" s="504"/>
    </row>
    <row r="34" spans="1:7">
      <c r="A34" s="458">
        <v>87149500007</v>
      </c>
      <c r="B34" s="496"/>
      <c r="C34" s="495"/>
      <c r="D34" s="496"/>
      <c r="E34" s="497"/>
      <c r="F34" s="498"/>
      <c r="G34" s="505"/>
    </row>
    <row r="35" spans="1:7">
      <c r="A35" s="448" t="s">
        <v>341</v>
      </c>
      <c r="B35" s="481">
        <f>[29]一全年進口類別合計驗算!AA29</f>
        <v>800497</v>
      </c>
      <c r="C35" s="482">
        <f>[30]一全年進口類別合計驗算!$AA29</f>
        <v>766657</v>
      </c>
      <c r="D35" s="483">
        <f>(B35-C35)/C35</f>
        <v>4.4139686978661906E-2</v>
      </c>
      <c r="E35" s="481">
        <f>[29]一全年進口類別合計驗算!AC29</f>
        <v>7416822</v>
      </c>
      <c r="F35" s="482">
        <f>[30]一全年進口類別合計驗算!$AC29</f>
        <v>9329224</v>
      </c>
      <c r="G35" s="484">
        <f>(E35-F35)/F35</f>
        <v>-0.20499046866063028</v>
      </c>
    </row>
    <row r="36" spans="1:7">
      <c r="A36" s="458">
        <v>87149610004</v>
      </c>
      <c r="B36" s="496"/>
      <c r="C36" s="495"/>
      <c r="D36" s="496"/>
      <c r="E36" s="497"/>
      <c r="F36" s="498"/>
      <c r="G36" s="497"/>
    </row>
    <row r="37" spans="1:7">
      <c r="A37" s="448" t="s">
        <v>342</v>
      </c>
      <c r="B37" s="481">
        <f>[29]一全年進口類別合計驗算!AA31</f>
        <v>347471</v>
      </c>
      <c r="C37" s="482">
        <f>[30]一全年進口類別合計驗算!$AA31</f>
        <v>384237</v>
      </c>
      <c r="D37" s="484">
        <f>(B37-C37)/C37</f>
        <v>-9.5685735626709553E-2</v>
      </c>
      <c r="E37" s="481">
        <f>[29]一全年進口類別合計驗算!AC31</f>
        <v>1790091</v>
      </c>
      <c r="F37" s="482">
        <f>[30]一全年進口類別合計驗算!$AC31</f>
        <v>3980409</v>
      </c>
      <c r="G37" s="484">
        <f>(E37-F37)/F37</f>
        <v>-0.55027460745868073</v>
      </c>
    </row>
    <row r="38" spans="1:7">
      <c r="A38" s="458">
        <v>87149620002</v>
      </c>
      <c r="B38" s="489"/>
      <c r="C38" s="495"/>
      <c r="D38" s="496"/>
      <c r="E38" s="497"/>
      <c r="F38" s="498"/>
      <c r="G38" s="497"/>
    </row>
    <row r="39" spans="1:7">
      <c r="A39" s="448" t="s">
        <v>343</v>
      </c>
      <c r="B39" s="481">
        <f>[29]一全年進口類別合計驗算!AA33</f>
        <v>1205360</v>
      </c>
      <c r="C39" s="482">
        <f>[30]一全年進口類別合計驗算!$AA33</f>
        <v>1173086</v>
      </c>
      <c r="D39" s="483">
        <f>(B39-C39)/C39</f>
        <v>2.7512049414961905E-2</v>
      </c>
      <c r="E39" s="481">
        <f>[29]一全年進口類別合計驗算!AC33</f>
        <v>22082518</v>
      </c>
      <c r="F39" s="482">
        <f>[30]一全年進口類別合計驗算!$AC33</f>
        <v>17941963</v>
      </c>
      <c r="G39" s="483">
        <f>(E39-F39)/F39</f>
        <v>0.23077491576590589</v>
      </c>
    </row>
    <row r="40" spans="1:7">
      <c r="A40" s="448" t="s">
        <v>338</v>
      </c>
      <c r="B40" s="481"/>
      <c r="C40" s="485"/>
      <c r="D40" s="481"/>
      <c r="E40" s="487"/>
      <c r="F40" s="482"/>
      <c r="G40" s="487"/>
    </row>
    <row r="41" spans="1:7">
      <c r="A41" s="458">
        <v>73151100209</v>
      </c>
      <c r="B41" s="489"/>
      <c r="C41" s="495"/>
      <c r="D41" s="501"/>
      <c r="E41" s="497"/>
      <c r="F41" s="498"/>
      <c r="G41" s="497"/>
    </row>
    <row r="42" spans="1:7">
      <c r="A42" s="448" t="s">
        <v>344</v>
      </c>
      <c r="B42" s="481">
        <f>[29]一全年進口類別合計驗算!AA35</f>
        <v>798471</v>
      </c>
      <c r="C42" s="482">
        <f>[30]一全年進口類別合計驗算!$AA35</f>
        <v>999167</v>
      </c>
      <c r="D42" s="484">
        <f>(B42-C42)/C42</f>
        <v>-0.20086331914484765</v>
      </c>
      <c r="E42" s="481">
        <f>[29]一全年進口類別合計驗算!AC35</f>
        <v>4934453</v>
      </c>
      <c r="F42" s="482">
        <f>[30]一全年進口類別合計驗算!$AC35</f>
        <v>4935003</v>
      </c>
      <c r="G42" s="484">
        <f>(E42-F42)/F42</f>
        <v>-1.1144876710307978E-4</v>
      </c>
    </row>
    <row r="43" spans="1:7">
      <c r="A43" s="448" t="s">
        <v>345</v>
      </c>
      <c r="B43" s="481"/>
      <c r="C43" s="485"/>
      <c r="D43" s="481"/>
      <c r="E43" s="487"/>
      <c r="F43" s="482"/>
      <c r="G43" s="487"/>
    </row>
    <row r="44" spans="1:7">
      <c r="A44" s="458">
        <v>87149990111</v>
      </c>
      <c r="B44" s="489"/>
      <c r="C44" s="495"/>
      <c r="D44" s="496"/>
      <c r="E44" s="497"/>
      <c r="F44" s="498"/>
      <c r="G44" s="497"/>
    </row>
    <row r="45" spans="1:7">
      <c r="A45" s="462" t="s">
        <v>346</v>
      </c>
      <c r="B45" s="481">
        <f>[29]一全年進口類別合計驗算!AA37</f>
        <v>501441</v>
      </c>
      <c r="C45" s="482">
        <f>[30]一全年進口類別合計驗算!$AA37</f>
        <v>521772</v>
      </c>
      <c r="D45" s="484">
        <f>(B45-C45)/C45</f>
        <v>-3.8965295186403258E-2</v>
      </c>
      <c r="E45" s="481">
        <f>[29]一全年進口類別合計驗算!AC37</f>
        <v>31827778</v>
      </c>
      <c r="F45" s="482">
        <f>[30]一全年進口類別合計驗算!$AC37</f>
        <v>26457652</v>
      </c>
      <c r="G45" s="483">
        <f>(E45-F45)/F45</f>
        <v>0.20297061885914897</v>
      </c>
    </row>
    <row r="46" spans="1:7">
      <c r="A46" s="448" t="s">
        <v>347</v>
      </c>
      <c r="B46" s="481"/>
      <c r="C46" s="485"/>
      <c r="D46" s="512"/>
      <c r="E46" s="487"/>
      <c r="F46" s="482"/>
      <c r="G46" s="487"/>
    </row>
    <row r="47" spans="1:7">
      <c r="A47" s="458">
        <v>87149990120</v>
      </c>
      <c r="B47" s="489"/>
      <c r="C47" s="495"/>
      <c r="D47" s="501"/>
      <c r="E47" s="497"/>
      <c r="F47" s="498"/>
      <c r="G47" s="497"/>
    </row>
    <row r="48" spans="1:7">
      <c r="A48" s="448" t="s">
        <v>348</v>
      </c>
      <c r="B48" s="481">
        <f>[29]一全年進口類別合計驗算!AA39</f>
        <v>93252</v>
      </c>
      <c r="C48" s="482">
        <f>[30]一全年進口類別合計驗算!$AA39</f>
        <v>96975</v>
      </c>
      <c r="D48" s="484">
        <f>(B48-C48)/C48</f>
        <v>-3.8391337973704566E-2</v>
      </c>
      <c r="E48" s="481">
        <f>[29]一全年進口類別合計驗算!AC39</f>
        <v>1596652</v>
      </c>
      <c r="F48" s="482">
        <f>[30]一全年進口類別合計驗算!$AC39</f>
        <v>1526716</v>
      </c>
      <c r="G48" s="483">
        <f>(E48-F48)/F48</f>
        <v>4.5808126724289258E-2</v>
      </c>
    </row>
    <row r="49" spans="1:7">
      <c r="A49" s="458">
        <v>87149990139</v>
      </c>
      <c r="B49" s="489"/>
      <c r="C49" s="495"/>
      <c r="D49" s="500"/>
      <c r="E49" s="497"/>
      <c r="F49" s="498"/>
      <c r="G49" s="497"/>
    </row>
    <row r="50" spans="1:7">
      <c r="A50" s="448" t="s">
        <v>349</v>
      </c>
      <c r="B50" s="481">
        <f>[29]一全年進口類別合計驗算!AA41</f>
        <v>42840</v>
      </c>
      <c r="C50" s="482">
        <f>[30]一全年進口類別合計驗算!$AA41</f>
        <v>122784</v>
      </c>
      <c r="D50" s="484">
        <f>(B50-C50)/C50</f>
        <v>-0.6510946051602815</v>
      </c>
      <c r="E50" s="481">
        <f>[29]一全年進口類別合計驗算!AC41</f>
        <v>120416</v>
      </c>
      <c r="F50" s="482">
        <f>[30]一全年進口類別合計驗算!$AC41</f>
        <v>385448</v>
      </c>
      <c r="G50" s="484">
        <f>(E50-F50)/F50</f>
        <v>-0.68759469500425474</v>
      </c>
    </row>
    <row r="51" spans="1:7">
      <c r="A51" s="458">
        <v>87149990148</v>
      </c>
      <c r="B51" s="489"/>
      <c r="C51" s="495"/>
      <c r="D51" s="496"/>
      <c r="E51" s="497"/>
      <c r="F51" s="498"/>
      <c r="G51" s="497"/>
    </row>
    <row r="52" spans="1:7">
      <c r="A52" s="464" t="s">
        <v>350</v>
      </c>
      <c r="B52" s="481">
        <f>[29]一全年進口類別合計驗算!AA43</f>
        <v>236678</v>
      </c>
      <c r="C52" s="482">
        <f>[30]一全年進口類別合計驗算!$AA43</f>
        <v>249191</v>
      </c>
      <c r="D52" s="484">
        <f>(B52-C52)/C52</f>
        <v>-5.0214494102917041E-2</v>
      </c>
      <c r="E52" s="481">
        <f>[29]一全年進口類別合計驗算!AC43</f>
        <v>2349253</v>
      </c>
      <c r="F52" s="482">
        <f>[30]一全年進口類別合計驗算!$AC43</f>
        <v>2636021</v>
      </c>
      <c r="G52" s="484">
        <f>(E52-F52)/F52</f>
        <v>-0.10878820768119829</v>
      </c>
    </row>
    <row r="53" spans="1:7">
      <c r="A53" s="448" t="s">
        <v>351</v>
      </c>
      <c r="B53" s="481"/>
      <c r="C53" s="485"/>
      <c r="D53" s="481"/>
      <c r="E53" s="487"/>
      <c r="F53" s="482" t="s">
        <v>376</v>
      </c>
      <c r="G53" s="504"/>
    </row>
    <row r="54" spans="1:7">
      <c r="A54" s="458">
        <v>87149990157</v>
      </c>
      <c r="B54" s="489"/>
      <c r="C54" s="495"/>
      <c r="D54" s="496"/>
      <c r="E54" s="497"/>
      <c r="F54" s="498"/>
      <c r="G54" s="505"/>
    </row>
    <row r="55" spans="1:7">
      <c r="A55" s="448" t="s">
        <v>352</v>
      </c>
      <c r="B55" s="481">
        <f>[29]一全年進口類別合計驗算!AA46</f>
        <v>365087</v>
      </c>
      <c r="C55" s="482">
        <f>[30]一全年進口類別合計驗算!$AA46</f>
        <v>379286</v>
      </c>
      <c r="D55" s="484">
        <f>(B55-C55)/C55</f>
        <v>-3.7436129991615823E-2</v>
      </c>
      <c r="E55" s="481">
        <f>[29]一全年進口類別合計驗算!AC46</f>
        <v>4701512</v>
      </c>
      <c r="F55" s="482">
        <f>[30]一全年進口類別合計驗算!$AC46</f>
        <v>5379350</v>
      </c>
      <c r="G55" s="484">
        <f>(E55-F55)/F55</f>
        <v>-0.12600741725301384</v>
      </c>
    </row>
    <row r="56" spans="1:7">
      <c r="A56" s="448" t="s">
        <v>353</v>
      </c>
      <c r="B56" s="481"/>
      <c r="C56" s="485"/>
      <c r="D56" s="499"/>
      <c r="E56" s="487"/>
      <c r="F56" s="482"/>
      <c r="G56" s="487"/>
    </row>
    <row r="57" spans="1:7">
      <c r="A57" s="458">
        <v>87149990166</v>
      </c>
      <c r="B57" s="489"/>
      <c r="C57" s="495"/>
      <c r="D57" s="500"/>
      <c r="E57" s="497"/>
      <c r="F57" s="498"/>
      <c r="G57" s="497"/>
    </row>
    <row r="58" spans="1:7">
      <c r="A58" s="448" t="s">
        <v>350</v>
      </c>
      <c r="B58" s="481">
        <f>[29]一全年進口類別合計驗算!AA49</f>
        <v>301981</v>
      </c>
      <c r="C58" s="482">
        <f>[30]一全年進口類別合計驗算!$AA49</f>
        <v>313416</v>
      </c>
      <c r="D58" s="484">
        <f>(B58-C58)/C58</f>
        <v>-3.6485055006764175E-2</v>
      </c>
      <c r="E58" s="481">
        <f>[29]一全年進口類別合計驗算!AC49</f>
        <v>5383006</v>
      </c>
      <c r="F58" s="482">
        <f>[30]一全年進口類別合計驗算!$AC49</f>
        <v>5563344</v>
      </c>
      <c r="G58" s="484">
        <f>(E58-F58)/F58</f>
        <v>-3.2415396207748436E-2</v>
      </c>
    </row>
    <row r="59" spans="1:7">
      <c r="A59" s="458">
        <v>40115000008</v>
      </c>
      <c r="B59" s="496"/>
      <c r="C59" s="495"/>
      <c r="D59" s="500"/>
      <c r="E59" s="497"/>
      <c r="F59" s="498"/>
      <c r="G59" s="497"/>
    </row>
    <row r="60" spans="1:7">
      <c r="A60" s="448" t="s">
        <v>354</v>
      </c>
      <c r="B60" s="481">
        <f>[29]一全年進口類別合計驗算!AA51</f>
        <v>1133493</v>
      </c>
      <c r="C60" s="482">
        <f>[30]一全年進口類別合計驗算!$AA51</f>
        <v>1137916</v>
      </c>
      <c r="D60" s="484">
        <f>(B60-C60)/C60</f>
        <v>-3.8869301424709732E-3</v>
      </c>
      <c r="E60" s="481">
        <f>[29]一全年進口類別合計驗算!AC51</f>
        <v>10344362</v>
      </c>
      <c r="F60" s="482">
        <f>[30]一全年進口類別合計驗算!$AC51</f>
        <v>9458318</v>
      </c>
      <c r="G60" s="483">
        <f>(E60-F60)/F60</f>
        <v>9.3678812659925365E-2</v>
      </c>
    </row>
    <row r="61" spans="1:7">
      <c r="A61" s="448" t="s">
        <v>355</v>
      </c>
      <c r="B61" s="481"/>
      <c r="C61" s="485"/>
      <c r="D61" s="486"/>
      <c r="E61" s="487"/>
      <c r="F61" s="482"/>
      <c r="G61" s="487"/>
    </row>
    <row r="62" spans="1:7">
      <c r="A62" s="458">
        <v>40132000003</v>
      </c>
      <c r="B62" s="496"/>
      <c r="C62" s="495"/>
      <c r="D62" s="496"/>
      <c r="E62" s="497"/>
      <c r="F62" s="498"/>
      <c r="G62" s="497"/>
    </row>
    <row r="63" spans="1:7">
      <c r="A63" s="448" t="s">
        <v>356</v>
      </c>
      <c r="B63" s="481">
        <f>[29]一全年進口類別合計驗算!AA54</f>
        <v>227256</v>
      </c>
      <c r="C63" s="482">
        <f>[30]一全年進口類別合計驗算!$AA54</f>
        <v>241777</v>
      </c>
      <c r="D63" s="484">
        <f>(B63-C63)/C63</f>
        <v>-6.005947629427117E-2</v>
      </c>
      <c r="E63" s="481">
        <f>[29]一全年進口類別合計驗算!AC54</f>
        <v>1125169</v>
      </c>
      <c r="F63" s="482">
        <f>[30]一全年進口類別合計驗算!$AC54</f>
        <v>1237246</v>
      </c>
      <c r="G63" s="484">
        <f>(E63-F63)/F63</f>
        <v>-9.0585865704960855E-2</v>
      </c>
    </row>
    <row r="64" spans="1:7">
      <c r="A64" s="448" t="s">
        <v>357</v>
      </c>
      <c r="B64" s="481"/>
      <c r="C64" s="485"/>
      <c r="D64" s="486"/>
      <c r="E64" s="487"/>
      <c r="F64" s="482"/>
      <c r="G64" s="487"/>
    </row>
    <row r="65" spans="1:7">
      <c r="A65" s="506" t="s">
        <v>358</v>
      </c>
      <c r="B65" s="507">
        <f>SUM(B6:B64)-B64-B61-B20-B17-B11-B8</f>
        <v>13648291</v>
      </c>
      <c r="C65" s="508">
        <f>SUM(C6:C64)</f>
        <v>13165462</v>
      </c>
      <c r="D65" s="95">
        <f>(B65-C65)/C65</f>
        <v>3.6673912392895899E-2</v>
      </c>
      <c r="E65" s="509">
        <f>SUM(E7:E64)</f>
        <v>369740748</v>
      </c>
      <c r="F65" s="273">
        <f>SUM(F6:F64)</f>
        <v>318645634</v>
      </c>
      <c r="G65" s="95">
        <f>(E65-F65)/F65</f>
        <v>0.16035089939440375</v>
      </c>
    </row>
    <row r="66" spans="1:7">
      <c r="E66" s="5"/>
      <c r="G66" s="438"/>
    </row>
    <row r="67" spans="1:7">
      <c r="A67" s="61" t="s">
        <v>138</v>
      </c>
    </row>
  </sheetData>
  <phoneticPr fontId="3" type="noConversion"/>
  <pageMargins left="0.31496062992125984" right="0.31496062992125984" top="0.19685039370078741" bottom="0.15748031496062992" header="0.31496062992125984" footer="0.31496062992125984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81"/>
  <sheetViews>
    <sheetView topLeftCell="A85" workbookViewId="0">
      <selection activeCell="L13" sqref="L13"/>
    </sheetView>
  </sheetViews>
  <sheetFormatPr defaultColWidth="10" defaultRowHeight="16.5"/>
  <cols>
    <col min="1" max="1" width="10" style="13"/>
    <col min="2" max="2" width="23.25" style="438" customWidth="1"/>
    <col min="3" max="3" width="10" style="13"/>
    <col min="4" max="4" width="17.875" style="438" customWidth="1"/>
    <col min="5" max="5" width="2.125" style="13" customWidth="1"/>
    <col min="6" max="6" width="10" style="13"/>
    <col min="7" max="7" width="15.75" style="438" customWidth="1"/>
    <col min="8" max="8" width="10" style="13"/>
    <col min="9" max="9" width="17.875" style="438" customWidth="1"/>
    <col min="10" max="257" width="10" style="13"/>
    <col min="258" max="258" width="23.25" style="13" customWidth="1"/>
    <col min="259" max="259" width="10" style="13"/>
    <col min="260" max="260" width="17.875" style="13" customWidth="1"/>
    <col min="261" max="261" width="2.125" style="13" customWidth="1"/>
    <col min="262" max="262" width="10" style="13"/>
    <col min="263" max="263" width="15.75" style="13" customWidth="1"/>
    <col min="264" max="264" width="10" style="13"/>
    <col min="265" max="265" width="17.875" style="13" customWidth="1"/>
    <col min="266" max="513" width="10" style="13"/>
    <col min="514" max="514" width="23.25" style="13" customWidth="1"/>
    <col min="515" max="515" width="10" style="13"/>
    <col min="516" max="516" width="17.875" style="13" customWidth="1"/>
    <col min="517" max="517" width="2.125" style="13" customWidth="1"/>
    <col min="518" max="518" width="10" style="13"/>
    <col min="519" max="519" width="15.75" style="13" customWidth="1"/>
    <col min="520" max="520" width="10" style="13"/>
    <col min="521" max="521" width="17.875" style="13" customWidth="1"/>
    <col min="522" max="769" width="10" style="13"/>
    <col min="770" max="770" width="23.25" style="13" customWidth="1"/>
    <col min="771" max="771" width="10" style="13"/>
    <col min="772" max="772" width="17.875" style="13" customWidth="1"/>
    <col min="773" max="773" width="2.125" style="13" customWidth="1"/>
    <col min="774" max="774" width="10" style="13"/>
    <col min="775" max="775" width="15.75" style="13" customWidth="1"/>
    <col min="776" max="776" width="10" style="13"/>
    <col min="777" max="777" width="17.875" style="13" customWidth="1"/>
    <col min="778" max="1025" width="10" style="13"/>
    <col min="1026" max="1026" width="23.25" style="13" customWidth="1"/>
    <col min="1027" max="1027" width="10" style="13"/>
    <col min="1028" max="1028" width="17.875" style="13" customWidth="1"/>
    <col min="1029" max="1029" width="2.125" style="13" customWidth="1"/>
    <col min="1030" max="1030" width="10" style="13"/>
    <col min="1031" max="1031" width="15.75" style="13" customWidth="1"/>
    <col min="1032" max="1032" width="10" style="13"/>
    <col min="1033" max="1033" width="17.875" style="13" customWidth="1"/>
    <col min="1034" max="1281" width="10" style="13"/>
    <col min="1282" max="1282" width="23.25" style="13" customWidth="1"/>
    <col min="1283" max="1283" width="10" style="13"/>
    <col min="1284" max="1284" width="17.875" style="13" customWidth="1"/>
    <col min="1285" max="1285" width="2.125" style="13" customWidth="1"/>
    <col min="1286" max="1286" width="10" style="13"/>
    <col min="1287" max="1287" width="15.75" style="13" customWidth="1"/>
    <col min="1288" max="1288" width="10" style="13"/>
    <col min="1289" max="1289" width="17.875" style="13" customWidth="1"/>
    <col min="1290" max="1537" width="10" style="13"/>
    <col min="1538" max="1538" width="23.25" style="13" customWidth="1"/>
    <col min="1539" max="1539" width="10" style="13"/>
    <col min="1540" max="1540" width="17.875" style="13" customWidth="1"/>
    <col min="1541" max="1541" width="2.125" style="13" customWidth="1"/>
    <col min="1542" max="1542" width="10" style="13"/>
    <col min="1543" max="1543" width="15.75" style="13" customWidth="1"/>
    <col min="1544" max="1544" width="10" style="13"/>
    <col min="1545" max="1545" width="17.875" style="13" customWidth="1"/>
    <col min="1546" max="1793" width="10" style="13"/>
    <col min="1794" max="1794" width="23.25" style="13" customWidth="1"/>
    <col min="1795" max="1795" width="10" style="13"/>
    <col min="1796" max="1796" width="17.875" style="13" customWidth="1"/>
    <col min="1797" max="1797" width="2.125" style="13" customWidth="1"/>
    <col min="1798" max="1798" width="10" style="13"/>
    <col min="1799" max="1799" width="15.75" style="13" customWidth="1"/>
    <col min="1800" max="1800" width="10" style="13"/>
    <col min="1801" max="1801" width="17.875" style="13" customWidth="1"/>
    <col min="1802" max="2049" width="10" style="13"/>
    <col min="2050" max="2050" width="23.25" style="13" customWidth="1"/>
    <col min="2051" max="2051" width="10" style="13"/>
    <col min="2052" max="2052" width="17.875" style="13" customWidth="1"/>
    <col min="2053" max="2053" width="2.125" style="13" customWidth="1"/>
    <col min="2054" max="2054" width="10" style="13"/>
    <col min="2055" max="2055" width="15.75" style="13" customWidth="1"/>
    <col min="2056" max="2056" width="10" style="13"/>
    <col min="2057" max="2057" width="17.875" style="13" customWidth="1"/>
    <col min="2058" max="2305" width="10" style="13"/>
    <col min="2306" max="2306" width="23.25" style="13" customWidth="1"/>
    <col min="2307" max="2307" width="10" style="13"/>
    <col min="2308" max="2308" width="17.875" style="13" customWidth="1"/>
    <col min="2309" max="2309" width="2.125" style="13" customWidth="1"/>
    <col min="2310" max="2310" width="10" style="13"/>
    <col min="2311" max="2311" width="15.75" style="13" customWidth="1"/>
    <col min="2312" max="2312" width="10" style="13"/>
    <col min="2313" max="2313" width="17.875" style="13" customWidth="1"/>
    <col min="2314" max="2561" width="10" style="13"/>
    <col min="2562" max="2562" width="23.25" style="13" customWidth="1"/>
    <col min="2563" max="2563" width="10" style="13"/>
    <col min="2564" max="2564" width="17.875" style="13" customWidth="1"/>
    <col min="2565" max="2565" width="2.125" style="13" customWidth="1"/>
    <col min="2566" max="2566" width="10" style="13"/>
    <col min="2567" max="2567" width="15.75" style="13" customWidth="1"/>
    <col min="2568" max="2568" width="10" style="13"/>
    <col min="2569" max="2569" width="17.875" style="13" customWidth="1"/>
    <col min="2570" max="2817" width="10" style="13"/>
    <col min="2818" max="2818" width="23.25" style="13" customWidth="1"/>
    <col min="2819" max="2819" width="10" style="13"/>
    <col min="2820" max="2820" width="17.875" style="13" customWidth="1"/>
    <col min="2821" max="2821" width="2.125" style="13" customWidth="1"/>
    <col min="2822" max="2822" width="10" style="13"/>
    <col min="2823" max="2823" width="15.75" style="13" customWidth="1"/>
    <col min="2824" max="2824" width="10" style="13"/>
    <col min="2825" max="2825" width="17.875" style="13" customWidth="1"/>
    <col min="2826" max="3073" width="10" style="13"/>
    <col min="3074" max="3074" width="23.25" style="13" customWidth="1"/>
    <col min="3075" max="3075" width="10" style="13"/>
    <col min="3076" max="3076" width="17.875" style="13" customWidth="1"/>
    <col min="3077" max="3077" width="2.125" style="13" customWidth="1"/>
    <col min="3078" max="3078" width="10" style="13"/>
    <col min="3079" max="3079" width="15.75" style="13" customWidth="1"/>
    <col min="3080" max="3080" width="10" style="13"/>
    <col min="3081" max="3081" width="17.875" style="13" customWidth="1"/>
    <col min="3082" max="3329" width="10" style="13"/>
    <col min="3330" max="3330" width="23.25" style="13" customWidth="1"/>
    <col min="3331" max="3331" width="10" style="13"/>
    <col min="3332" max="3332" width="17.875" style="13" customWidth="1"/>
    <col min="3333" max="3333" width="2.125" style="13" customWidth="1"/>
    <col min="3334" max="3334" width="10" style="13"/>
    <col min="3335" max="3335" width="15.75" style="13" customWidth="1"/>
    <col min="3336" max="3336" width="10" style="13"/>
    <col min="3337" max="3337" width="17.875" style="13" customWidth="1"/>
    <col min="3338" max="3585" width="10" style="13"/>
    <col min="3586" max="3586" width="23.25" style="13" customWidth="1"/>
    <col min="3587" max="3587" width="10" style="13"/>
    <col min="3588" max="3588" width="17.875" style="13" customWidth="1"/>
    <col min="3589" max="3589" width="2.125" style="13" customWidth="1"/>
    <col min="3590" max="3590" width="10" style="13"/>
    <col min="3591" max="3591" width="15.75" style="13" customWidth="1"/>
    <col min="3592" max="3592" width="10" style="13"/>
    <col min="3593" max="3593" width="17.875" style="13" customWidth="1"/>
    <col min="3594" max="3841" width="10" style="13"/>
    <col min="3842" max="3842" width="23.25" style="13" customWidth="1"/>
    <col min="3843" max="3843" width="10" style="13"/>
    <col min="3844" max="3844" width="17.875" style="13" customWidth="1"/>
    <col min="3845" max="3845" width="2.125" style="13" customWidth="1"/>
    <col min="3846" max="3846" width="10" style="13"/>
    <col min="3847" max="3847" width="15.75" style="13" customWidth="1"/>
    <col min="3848" max="3848" width="10" style="13"/>
    <col min="3849" max="3849" width="17.875" style="13" customWidth="1"/>
    <col min="3850" max="4097" width="10" style="13"/>
    <col min="4098" max="4098" width="23.25" style="13" customWidth="1"/>
    <col min="4099" max="4099" width="10" style="13"/>
    <col min="4100" max="4100" width="17.875" style="13" customWidth="1"/>
    <col min="4101" max="4101" width="2.125" style="13" customWidth="1"/>
    <col min="4102" max="4102" width="10" style="13"/>
    <col min="4103" max="4103" width="15.75" style="13" customWidth="1"/>
    <col min="4104" max="4104" width="10" style="13"/>
    <col min="4105" max="4105" width="17.875" style="13" customWidth="1"/>
    <col min="4106" max="4353" width="10" style="13"/>
    <col min="4354" max="4354" width="23.25" style="13" customWidth="1"/>
    <col min="4355" max="4355" width="10" style="13"/>
    <col min="4356" max="4356" width="17.875" style="13" customWidth="1"/>
    <col min="4357" max="4357" width="2.125" style="13" customWidth="1"/>
    <col min="4358" max="4358" width="10" style="13"/>
    <col min="4359" max="4359" width="15.75" style="13" customWidth="1"/>
    <col min="4360" max="4360" width="10" style="13"/>
    <col min="4361" max="4361" width="17.875" style="13" customWidth="1"/>
    <col min="4362" max="4609" width="10" style="13"/>
    <col min="4610" max="4610" width="23.25" style="13" customWidth="1"/>
    <col min="4611" max="4611" width="10" style="13"/>
    <col min="4612" max="4612" width="17.875" style="13" customWidth="1"/>
    <col min="4613" max="4613" width="2.125" style="13" customWidth="1"/>
    <col min="4614" max="4614" width="10" style="13"/>
    <col min="4615" max="4615" width="15.75" style="13" customWidth="1"/>
    <col min="4616" max="4616" width="10" style="13"/>
    <col min="4617" max="4617" width="17.875" style="13" customWidth="1"/>
    <col min="4618" max="4865" width="10" style="13"/>
    <col min="4866" max="4866" width="23.25" style="13" customWidth="1"/>
    <col min="4867" max="4867" width="10" style="13"/>
    <col min="4868" max="4868" width="17.875" style="13" customWidth="1"/>
    <col min="4869" max="4869" width="2.125" style="13" customWidth="1"/>
    <col min="4870" max="4870" width="10" style="13"/>
    <col min="4871" max="4871" width="15.75" style="13" customWidth="1"/>
    <col min="4872" max="4872" width="10" style="13"/>
    <col min="4873" max="4873" width="17.875" style="13" customWidth="1"/>
    <col min="4874" max="5121" width="10" style="13"/>
    <col min="5122" max="5122" width="23.25" style="13" customWidth="1"/>
    <col min="5123" max="5123" width="10" style="13"/>
    <col min="5124" max="5124" width="17.875" style="13" customWidth="1"/>
    <col min="5125" max="5125" width="2.125" style="13" customWidth="1"/>
    <col min="5126" max="5126" width="10" style="13"/>
    <col min="5127" max="5127" width="15.75" style="13" customWidth="1"/>
    <col min="5128" max="5128" width="10" style="13"/>
    <col min="5129" max="5129" width="17.875" style="13" customWidth="1"/>
    <col min="5130" max="5377" width="10" style="13"/>
    <col min="5378" max="5378" width="23.25" style="13" customWidth="1"/>
    <col min="5379" max="5379" width="10" style="13"/>
    <col min="5380" max="5380" width="17.875" style="13" customWidth="1"/>
    <col min="5381" max="5381" width="2.125" style="13" customWidth="1"/>
    <col min="5382" max="5382" width="10" style="13"/>
    <col min="5383" max="5383" width="15.75" style="13" customWidth="1"/>
    <col min="5384" max="5384" width="10" style="13"/>
    <col min="5385" max="5385" width="17.875" style="13" customWidth="1"/>
    <col min="5386" max="5633" width="10" style="13"/>
    <col min="5634" max="5634" width="23.25" style="13" customWidth="1"/>
    <col min="5635" max="5635" width="10" style="13"/>
    <col min="5636" max="5636" width="17.875" style="13" customWidth="1"/>
    <col min="5637" max="5637" width="2.125" style="13" customWidth="1"/>
    <col min="5638" max="5638" width="10" style="13"/>
    <col min="5639" max="5639" width="15.75" style="13" customWidth="1"/>
    <col min="5640" max="5640" width="10" style="13"/>
    <col min="5641" max="5641" width="17.875" style="13" customWidth="1"/>
    <col min="5642" max="5889" width="10" style="13"/>
    <col min="5890" max="5890" width="23.25" style="13" customWidth="1"/>
    <col min="5891" max="5891" width="10" style="13"/>
    <col min="5892" max="5892" width="17.875" style="13" customWidth="1"/>
    <col min="5893" max="5893" width="2.125" style="13" customWidth="1"/>
    <col min="5894" max="5894" width="10" style="13"/>
    <col min="5895" max="5895" width="15.75" style="13" customWidth="1"/>
    <col min="5896" max="5896" width="10" style="13"/>
    <col min="5897" max="5897" width="17.875" style="13" customWidth="1"/>
    <col min="5898" max="6145" width="10" style="13"/>
    <col min="6146" max="6146" width="23.25" style="13" customWidth="1"/>
    <col min="6147" max="6147" width="10" style="13"/>
    <col min="6148" max="6148" width="17.875" style="13" customWidth="1"/>
    <col min="6149" max="6149" width="2.125" style="13" customWidth="1"/>
    <col min="6150" max="6150" width="10" style="13"/>
    <col min="6151" max="6151" width="15.75" style="13" customWidth="1"/>
    <col min="6152" max="6152" width="10" style="13"/>
    <col min="6153" max="6153" width="17.875" style="13" customWidth="1"/>
    <col min="6154" max="6401" width="10" style="13"/>
    <col min="6402" max="6402" width="23.25" style="13" customWidth="1"/>
    <col min="6403" max="6403" width="10" style="13"/>
    <col min="6404" max="6404" width="17.875" style="13" customWidth="1"/>
    <col min="6405" max="6405" width="2.125" style="13" customWidth="1"/>
    <col min="6406" max="6406" width="10" style="13"/>
    <col min="6407" max="6407" width="15.75" style="13" customWidth="1"/>
    <col min="6408" max="6408" width="10" style="13"/>
    <col min="6409" max="6409" width="17.875" style="13" customWidth="1"/>
    <col min="6410" max="6657" width="10" style="13"/>
    <col min="6658" max="6658" width="23.25" style="13" customWidth="1"/>
    <col min="6659" max="6659" width="10" style="13"/>
    <col min="6660" max="6660" width="17.875" style="13" customWidth="1"/>
    <col min="6661" max="6661" width="2.125" style="13" customWidth="1"/>
    <col min="6662" max="6662" width="10" style="13"/>
    <col min="6663" max="6663" width="15.75" style="13" customWidth="1"/>
    <col min="6664" max="6664" width="10" style="13"/>
    <col min="6665" max="6665" width="17.875" style="13" customWidth="1"/>
    <col min="6666" max="6913" width="10" style="13"/>
    <col min="6914" max="6914" width="23.25" style="13" customWidth="1"/>
    <col min="6915" max="6915" width="10" style="13"/>
    <col min="6916" max="6916" width="17.875" style="13" customWidth="1"/>
    <col min="6917" max="6917" width="2.125" style="13" customWidth="1"/>
    <col min="6918" max="6918" width="10" style="13"/>
    <col min="6919" max="6919" width="15.75" style="13" customWidth="1"/>
    <col min="6920" max="6920" width="10" style="13"/>
    <col min="6921" max="6921" width="17.875" style="13" customWidth="1"/>
    <col min="6922" max="7169" width="10" style="13"/>
    <col min="7170" max="7170" width="23.25" style="13" customWidth="1"/>
    <col min="7171" max="7171" width="10" style="13"/>
    <col min="7172" max="7172" width="17.875" style="13" customWidth="1"/>
    <col min="7173" max="7173" width="2.125" style="13" customWidth="1"/>
    <col min="7174" max="7174" width="10" style="13"/>
    <col min="7175" max="7175" width="15.75" style="13" customWidth="1"/>
    <col min="7176" max="7176" width="10" style="13"/>
    <col min="7177" max="7177" width="17.875" style="13" customWidth="1"/>
    <col min="7178" max="7425" width="10" style="13"/>
    <col min="7426" max="7426" width="23.25" style="13" customWidth="1"/>
    <col min="7427" max="7427" width="10" style="13"/>
    <col min="7428" max="7428" width="17.875" style="13" customWidth="1"/>
    <col min="7429" max="7429" width="2.125" style="13" customWidth="1"/>
    <col min="7430" max="7430" width="10" style="13"/>
    <col min="7431" max="7431" width="15.75" style="13" customWidth="1"/>
    <col min="7432" max="7432" width="10" style="13"/>
    <col min="7433" max="7433" width="17.875" style="13" customWidth="1"/>
    <col min="7434" max="7681" width="10" style="13"/>
    <col min="7682" max="7682" width="23.25" style="13" customWidth="1"/>
    <col min="7683" max="7683" width="10" style="13"/>
    <col min="7684" max="7684" width="17.875" style="13" customWidth="1"/>
    <col min="7685" max="7685" width="2.125" style="13" customWidth="1"/>
    <col min="7686" max="7686" width="10" style="13"/>
    <col min="7687" max="7687" width="15.75" style="13" customWidth="1"/>
    <col min="7688" max="7688" width="10" style="13"/>
    <col min="7689" max="7689" width="17.875" style="13" customWidth="1"/>
    <col min="7690" max="7937" width="10" style="13"/>
    <col min="7938" max="7938" width="23.25" style="13" customWidth="1"/>
    <col min="7939" max="7939" width="10" style="13"/>
    <col min="7940" max="7940" width="17.875" style="13" customWidth="1"/>
    <col min="7941" max="7941" width="2.125" style="13" customWidth="1"/>
    <col min="7942" max="7942" width="10" style="13"/>
    <col min="7943" max="7943" width="15.75" style="13" customWidth="1"/>
    <col min="7944" max="7944" width="10" style="13"/>
    <col min="7945" max="7945" width="17.875" style="13" customWidth="1"/>
    <col min="7946" max="8193" width="10" style="13"/>
    <col min="8194" max="8194" width="23.25" style="13" customWidth="1"/>
    <col min="8195" max="8195" width="10" style="13"/>
    <col min="8196" max="8196" width="17.875" style="13" customWidth="1"/>
    <col min="8197" max="8197" width="2.125" style="13" customWidth="1"/>
    <col min="8198" max="8198" width="10" style="13"/>
    <col min="8199" max="8199" width="15.75" style="13" customWidth="1"/>
    <col min="8200" max="8200" width="10" style="13"/>
    <col min="8201" max="8201" width="17.875" style="13" customWidth="1"/>
    <col min="8202" max="8449" width="10" style="13"/>
    <col min="8450" max="8450" width="23.25" style="13" customWidth="1"/>
    <col min="8451" max="8451" width="10" style="13"/>
    <col min="8452" max="8452" width="17.875" style="13" customWidth="1"/>
    <col min="8453" max="8453" width="2.125" style="13" customWidth="1"/>
    <col min="8454" max="8454" width="10" style="13"/>
    <col min="8455" max="8455" width="15.75" style="13" customWidth="1"/>
    <col min="8456" max="8456" width="10" style="13"/>
    <col min="8457" max="8457" width="17.875" style="13" customWidth="1"/>
    <col min="8458" max="8705" width="10" style="13"/>
    <col min="8706" max="8706" width="23.25" style="13" customWidth="1"/>
    <col min="8707" max="8707" width="10" style="13"/>
    <col min="8708" max="8708" width="17.875" style="13" customWidth="1"/>
    <col min="8709" max="8709" width="2.125" style="13" customWidth="1"/>
    <col min="8710" max="8710" width="10" style="13"/>
    <col min="8711" max="8711" width="15.75" style="13" customWidth="1"/>
    <col min="8712" max="8712" width="10" style="13"/>
    <col min="8713" max="8713" width="17.875" style="13" customWidth="1"/>
    <col min="8714" max="8961" width="10" style="13"/>
    <col min="8962" max="8962" width="23.25" style="13" customWidth="1"/>
    <col min="8963" max="8963" width="10" style="13"/>
    <col min="8964" max="8964" width="17.875" style="13" customWidth="1"/>
    <col min="8965" max="8965" width="2.125" style="13" customWidth="1"/>
    <col min="8966" max="8966" width="10" style="13"/>
    <col min="8967" max="8967" width="15.75" style="13" customWidth="1"/>
    <col min="8968" max="8968" width="10" style="13"/>
    <col min="8969" max="8969" width="17.875" style="13" customWidth="1"/>
    <col min="8970" max="9217" width="10" style="13"/>
    <col min="9218" max="9218" width="23.25" style="13" customWidth="1"/>
    <col min="9219" max="9219" width="10" style="13"/>
    <col min="9220" max="9220" width="17.875" style="13" customWidth="1"/>
    <col min="9221" max="9221" width="2.125" style="13" customWidth="1"/>
    <col min="9222" max="9222" width="10" style="13"/>
    <col min="9223" max="9223" width="15.75" style="13" customWidth="1"/>
    <col min="9224" max="9224" width="10" style="13"/>
    <col min="9225" max="9225" width="17.875" style="13" customWidth="1"/>
    <col min="9226" max="9473" width="10" style="13"/>
    <col min="9474" max="9474" width="23.25" style="13" customWidth="1"/>
    <col min="9475" max="9475" width="10" style="13"/>
    <col min="9476" max="9476" width="17.875" style="13" customWidth="1"/>
    <col min="9477" max="9477" width="2.125" style="13" customWidth="1"/>
    <col min="9478" max="9478" width="10" style="13"/>
    <col min="9479" max="9479" width="15.75" style="13" customWidth="1"/>
    <col min="9480" max="9480" width="10" style="13"/>
    <col min="9481" max="9481" width="17.875" style="13" customWidth="1"/>
    <col min="9482" max="9729" width="10" style="13"/>
    <col min="9730" max="9730" width="23.25" style="13" customWidth="1"/>
    <col min="9731" max="9731" width="10" style="13"/>
    <col min="9732" max="9732" width="17.875" style="13" customWidth="1"/>
    <col min="9733" max="9733" width="2.125" style="13" customWidth="1"/>
    <col min="9734" max="9734" width="10" style="13"/>
    <col min="9735" max="9735" width="15.75" style="13" customWidth="1"/>
    <col min="9736" max="9736" width="10" style="13"/>
    <col min="9737" max="9737" width="17.875" style="13" customWidth="1"/>
    <col min="9738" max="9985" width="10" style="13"/>
    <col min="9986" max="9986" width="23.25" style="13" customWidth="1"/>
    <col min="9987" max="9987" width="10" style="13"/>
    <col min="9988" max="9988" width="17.875" style="13" customWidth="1"/>
    <col min="9989" max="9989" width="2.125" style="13" customWidth="1"/>
    <col min="9990" max="9990" width="10" style="13"/>
    <col min="9991" max="9991" width="15.75" style="13" customWidth="1"/>
    <col min="9992" max="9992" width="10" style="13"/>
    <col min="9993" max="9993" width="17.875" style="13" customWidth="1"/>
    <col min="9994" max="10241" width="10" style="13"/>
    <col min="10242" max="10242" width="23.25" style="13" customWidth="1"/>
    <col min="10243" max="10243" width="10" style="13"/>
    <col min="10244" max="10244" width="17.875" style="13" customWidth="1"/>
    <col min="10245" max="10245" width="2.125" style="13" customWidth="1"/>
    <col min="10246" max="10246" width="10" style="13"/>
    <col min="10247" max="10247" width="15.75" style="13" customWidth="1"/>
    <col min="10248" max="10248" width="10" style="13"/>
    <col min="10249" max="10249" width="17.875" style="13" customWidth="1"/>
    <col min="10250" max="10497" width="10" style="13"/>
    <col min="10498" max="10498" width="23.25" style="13" customWidth="1"/>
    <col min="10499" max="10499" width="10" style="13"/>
    <col min="10500" max="10500" width="17.875" style="13" customWidth="1"/>
    <col min="10501" max="10501" width="2.125" style="13" customWidth="1"/>
    <col min="10502" max="10502" width="10" style="13"/>
    <col min="10503" max="10503" width="15.75" style="13" customWidth="1"/>
    <col min="10504" max="10504" width="10" style="13"/>
    <col min="10505" max="10505" width="17.875" style="13" customWidth="1"/>
    <col min="10506" max="10753" width="10" style="13"/>
    <col min="10754" max="10754" width="23.25" style="13" customWidth="1"/>
    <col min="10755" max="10755" width="10" style="13"/>
    <col min="10756" max="10756" width="17.875" style="13" customWidth="1"/>
    <col min="10757" max="10757" width="2.125" style="13" customWidth="1"/>
    <col min="10758" max="10758" width="10" style="13"/>
    <col min="10759" max="10759" width="15.75" style="13" customWidth="1"/>
    <col min="10760" max="10760" width="10" style="13"/>
    <col min="10761" max="10761" width="17.875" style="13" customWidth="1"/>
    <col min="10762" max="11009" width="10" style="13"/>
    <col min="11010" max="11010" width="23.25" style="13" customWidth="1"/>
    <col min="11011" max="11011" width="10" style="13"/>
    <col min="11012" max="11012" width="17.875" style="13" customWidth="1"/>
    <col min="11013" max="11013" width="2.125" style="13" customWidth="1"/>
    <col min="11014" max="11014" width="10" style="13"/>
    <col min="11015" max="11015" width="15.75" style="13" customWidth="1"/>
    <col min="11016" max="11016" width="10" style="13"/>
    <col min="11017" max="11017" width="17.875" style="13" customWidth="1"/>
    <col min="11018" max="11265" width="10" style="13"/>
    <col min="11266" max="11266" width="23.25" style="13" customWidth="1"/>
    <col min="11267" max="11267" width="10" style="13"/>
    <col min="11268" max="11268" width="17.875" style="13" customWidth="1"/>
    <col min="11269" max="11269" width="2.125" style="13" customWidth="1"/>
    <col min="11270" max="11270" width="10" style="13"/>
    <col min="11271" max="11271" width="15.75" style="13" customWidth="1"/>
    <col min="11272" max="11272" width="10" style="13"/>
    <col min="11273" max="11273" width="17.875" style="13" customWidth="1"/>
    <col min="11274" max="11521" width="10" style="13"/>
    <col min="11522" max="11522" width="23.25" style="13" customWidth="1"/>
    <col min="11523" max="11523" width="10" style="13"/>
    <col min="11524" max="11524" width="17.875" style="13" customWidth="1"/>
    <col min="11525" max="11525" width="2.125" style="13" customWidth="1"/>
    <col min="11526" max="11526" width="10" style="13"/>
    <col min="11527" max="11527" width="15.75" style="13" customWidth="1"/>
    <col min="11528" max="11528" width="10" style="13"/>
    <col min="11529" max="11529" width="17.875" style="13" customWidth="1"/>
    <col min="11530" max="11777" width="10" style="13"/>
    <col min="11778" max="11778" width="23.25" style="13" customWidth="1"/>
    <col min="11779" max="11779" width="10" style="13"/>
    <col min="11780" max="11780" width="17.875" style="13" customWidth="1"/>
    <col min="11781" max="11781" width="2.125" style="13" customWidth="1"/>
    <col min="11782" max="11782" width="10" style="13"/>
    <col min="11783" max="11783" width="15.75" style="13" customWidth="1"/>
    <col min="11784" max="11784" width="10" style="13"/>
    <col min="11785" max="11785" width="17.875" style="13" customWidth="1"/>
    <col min="11786" max="12033" width="10" style="13"/>
    <col min="12034" max="12034" width="23.25" style="13" customWidth="1"/>
    <col min="12035" max="12035" width="10" style="13"/>
    <col min="12036" max="12036" width="17.875" style="13" customWidth="1"/>
    <col min="12037" max="12037" width="2.125" style="13" customWidth="1"/>
    <col min="12038" max="12038" width="10" style="13"/>
    <col min="12039" max="12039" width="15.75" style="13" customWidth="1"/>
    <col min="12040" max="12040" width="10" style="13"/>
    <col min="12041" max="12041" width="17.875" style="13" customWidth="1"/>
    <col min="12042" max="12289" width="10" style="13"/>
    <col min="12290" max="12290" width="23.25" style="13" customWidth="1"/>
    <col min="12291" max="12291" width="10" style="13"/>
    <col min="12292" max="12292" width="17.875" style="13" customWidth="1"/>
    <col min="12293" max="12293" width="2.125" style="13" customWidth="1"/>
    <col min="12294" max="12294" width="10" style="13"/>
    <col min="12295" max="12295" width="15.75" style="13" customWidth="1"/>
    <col min="12296" max="12296" width="10" style="13"/>
    <col min="12297" max="12297" width="17.875" style="13" customWidth="1"/>
    <col min="12298" max="12545" width="10" style="13"/>
    <col min="12546" max="12546" width="23.25" style="13" customWidth="1"/>
    <col min="12547" max="12547" width="10" style="13"/>
    <col min="12548" max="12548" width="17.875" style="13" customWidth="1"/>
    <col min="12549" max="12549" width="2.125" style="13" customWidth="1"/>
    <col min="12550" max="12550" width="10" style="13"/>
    <col min="12551" max="12551" width="15.75" style="13" customWidth="1"/>
    <col min="12552" max="12552" width="10" style="13"/>
    <col min="12553" max="12553" width="17.875" style="13" customWidth="1"/>
    <col min="12554" max="12801" width="10" style="13"/>
    <col min="12802" max="12802" width="23.25" style="13" customWidth="1"/>
    <col min="12803" max="12803" width="10" style="13"/>
    <col min="12804" max="12804" width="17.875" style="13" customWidth="1"/>
    <col min="12805" max="12805" width="2.125" style="13" customWidth="1"/>
    <col min="12806" max="12806" width="10" style="13"/>
    <col min="12807" max="12807" width="15.75" style="13" customWidth="1"/>
    <col min="12808" max="12808" width="10" style="13"/>
    <col min="12809" max="12809" width="17.875" style="13" customWidth="1"/>
    <col min="12810" max="13057" width="10" style="13"/>
    <col min="13058" max="13058" width="23.25" style="13" customWidth="1"/>
    <col min="13059" max="13059" width="10" style="13"/>
    <col min="13060" max="13060" width="17.875" style="13" customWidth="1"/>
    <col min="13061" max="13061" width="2.125" style="13" customWidth="1"/>
    <col min="13062" max="13062" width="10" style="13"/>
    <col min="13063" max="13063" width="15.75" style="13" customWidth="1"/>
    <col min="13064" max="13064" width="10" style="13"/>
    <col min="13065" max="13065" width="17.875" style="13" customWidth="1"/>
    <col min="13066" max="13313" width="10" style="13"/>
    <col min="13314" max="13314" width="23.25" style="13" customWidth="1"/>
    <col min="13315" max="13315" width="10" style="13"/>
    <col min="13316" max="13316" width="17.875" style="13" customWidth="1"/>
    <col min="13317" max="13317" width="2.125" style="13" customWidth="1"/>
    <col min="13318" max="13318" width="10" style="13"/>
    <col min="13319" max="13319" width="15.75" style="13" customWidth="1"/>
    <col min="13320" max="13320" width="10" style="13"/>
    <col min="13321" max="13321" width="17.875" style="13" customWidth="1"/>
    <col min="13322" max="13569" width="10" style="13"/>
    <col min="13570" max="13570" width="23.25" style="13" customWidth="1"/>
    <col min="13571" max="13571" width="10" style="13"/>
    <col min="13572" max="13572" width="17.875" style="13" customWidth="1"/>
    <col min="13573" max="13573" width="2.125" style="13" customWidth="1"/>
    <col min="13574" max="13574" width="10" style="13"/>
    <col min="13575" max="13575" width="15.75" style="13" customWidth="1"/>
    <col min="13576" max="13576" width="10" style="13"/>
    <col min="13577" max="13577" width="17.875" style="13" customWidth="1"/>
    <col min="13578" max="13825" width="10" style="13"/>
    <col min="13826" max="13826" width="23.25" style="13" customWidth="1"/>
    <col min="13827" max="13827" width="10" style="13"/>
    <col min="13828" max="13828" width="17.875" style="13" customWidth="1"/>
    <col min="13829" max="13829" width="2.125" style="13" customWidth="1"/>
    <col min="13830" max="13830" width="10" style="13"/>
    <col min="13831" max="13831" width="15.75" style="13" customWidth="1"/>
    <col min="13832" max="13832" width="10" style="13"/>
    <col min="13833" max="13833" width="17.875" style="13" customWidth="1"/>
    <col min="13834" max="14081" width="10" style="13"/>
    <col min="14082" max="14082" width="23.25" style="13" customWidth="1"/>
    <col min="14083" max="14083" width="10" style="13"/>
    <col min="14084" max="14084" width="17.875" style="13" customWidth="1"/>
    <col min="14085" max="14085" width="2.125" style="13" customWidth="1"/>
    <col min="14086" max="14086" width="10" style="13"/>
    <col min="14087" max="14087" width="15.75" style="13" customWidth="1"/>
    <col min="14088" max="14088" width="10" style="13"/>
    <col min="14089" max="14089" width="17.875" style="13" customWidth="1"/>
    <col min="14090" max="14337" width="10" style="13"/>
    <col min="14338" max="14338" width="23.25" style="13" customWidth="1"/>
    <col min="14339" max="14339" width="10" style="13"/>
    <col min="14340" max="14340" width="17.875" style="13" customWidth="1"/>
    <col min="14341" max="14341" width="2.125" style="13" customWidth="1"/>
    <col min="14342" max="14342" width="10" style="13"/>
    <col min="14343" max="14343" width="15.75" style="13" customWidth="1"/>
    <col min="14344" max="14344" width="10" style="13"/>
    <col min="14345" max="14345" width="17.875" style="13" customWidth="1"/>
    <col min="14346" max="14593" width="10" style="13"/>
    <col min="14594" max="14594" width="23.25" style="13" customWidth="1"/>
    <col min="14595" max="14595" width="10" style="13"/>
    <col min="14596" max="14596" width="17.875" style="13" customWidth="1"/>
    <col min="14597" max="14597" width="2.125" style="13" customWidth="1"/>
    <col min="14598" max="14598" width="10" style="13"/>
    <col min="14599" max="14599" width="15.75" style="13" customWidth="1"/>
    <col min="14600" max="14600" width="10" style="13"/>
    <col min="14601" max="14601" width="17.875" style="13" customWidth="1"/>
    <col min="14602" max="14849" width="10" style="13"/>
    <col min="14850" max="14850" width="23.25" style="13" customWidth="1"/>
    <col min="14851" max="14851" width="10" style="13"/>
    <col min="14852" max="14852" width="17.875" style="13" customWidth="1"/>
    <col min="14853" max="14853" width="2.125" style="13" customWidth="1"/>
    <col min="14854" max="14854" width="10" style="13"/>
    <col min="14855" max="14855" width="15.75" style="13" customWidth="1"/>
    <col min="14856" max="14856" width="10" style="13"/>
    <col min="14857" max="14857" width="17.875" style="13" customWidth="1"/>
    <col min="14858" max="15105" width="10" style="13"/>
    <col min="15106" max="15106" width="23.25" style="13" customWidth="1"/>
    <col min="15107" max="15107" width="10" style="13"/>
    <col min="15108" max="15108" width="17.875" style="13" customWidth="1"/>
    <col min="15109" max="15109" width="2.125" style="13" customWidth="1"/>
    <col min="15110" max="15110" width="10" style="13"/>
    <col min="15111" max="15111" width="15.75" style="13" customWidth="1"/>
    <col min="15112" max="15112" width="10" style="13"/>
    <col min="15113" max="15113" width="17.875" style="13" customWidth="1"/>
    <col min="15114" max="15361" width="10" style="13"/>
    <col min="15362" max="15362" width="23.25" style="13" customWidth="1"/>
    <col min="15363" max="15363" width="10" style="13"/>
    <col min="15364" max="15364" width="17.875" style="13" customWidth="1"/>
    <col min="15365" max="15365" width="2.125" style="13" customWidth="1"/>
    <col min="15366" max="15366" width="10" style="13"/>
    <col min="15367" max="15367" width="15.75" style="13" customWidth="1"/>
    <col min="15368" max="15368" width="10" style="13"/>
    <col min="15369" max="15369" width="17.875" style="13" customWidth="1"/>
    <col min="15370" max="15617" width="10" style="13"/>
    <col min="15618" max="15618" width="23.25" style="13" customWidth="1"/>
    <col min="15619" max="15619" width="10" style="13"/>
    <col min="15620" max="15620" width="17.875" style="13" customWidth="1"/>
    <col min="15621" max="15621" width="2.125" style="13" customWidth="1"/>
    <col min="15622" max="15622" width="10" style="13"/>
    <col min="15623" max="15623" width="15.75" style="13" customWidth="1"/>
    <col min="15624" max="15624" width="10" style="13"/>
    <col min="15625" max="15625" width="17.875" style="13" customWidth="1"/>
    <col min="15626" max="15873" width="10" style="13"/>
    <col min="15874" max="15874" width="23.25" style="13" customWidth="1"/>
    <col min="15875" max="15875" width="10" style="13"/>
    <col min="15876" max="15876" width="17.875" style="13" customWidth="1"/>
    <col min="15877" max="15877" width="2.125" style="13" customWidth="1"/>
    <col min="15878" max="15878" width="10" style="13"/>
    <col min="15879" max="15879" width="15.75" style="13" customWidth="1"/>
    <col min="15880" max="15880" width="10" style="13"/>
    <col min="15881" max="15881" width="17.875" style="13" customWidth="1"/>
    <col min="15882" max="16129" width="10" style="13"/>
    <col min="16130" max="16130" width="23.25" style="13" customWidth="1"/>
    <col min="16131" max="16131" width="10" style="13"/>
    <col min="16132" max="16132" width="17.875" style="13" customWidth="1"/>
    <col min="16133" max="16133" width="2.125" style="13" customWidth="1"/>
    <col min="16134" max="16134" width="10" style="13"/>
    <col min="16135" max="16135" width="15.75" style="13" customWidth="1"/>
    <col min="16136" max="16136" width="10" style="13"/>
    <col min="16137" max="16137" width="17.875" style="13" customWidth="1"/>
    <col min="16138" max="16384" width="10" style="13"/>
  </cols>
  <sheetData>
    <row r="1" spans="1:9" ht="21">
      <c r="A1" s="513" t="s">
        <v>453</v>
      </c>
      <c r="B1" s="514"/>
      <c r="C1" s="515"/>
      <c r="D1" s="514"/>
      <c r="E1" s="515"/>
      <c r="F1" s="515"/>
      <c r="G1" s="514"/>
      <c r="H1" s="515"/>
      <c r="I1" s="514"/>
    </row>
    <row r="2" spans="1:9">
      <c r="A2" s="515"/>
      <c r="B2" s="514"/>
      <c r="C2" s="515"/>
      <c r="D2" s="514"/>
      <c r="E2" s="515"/>
      <c r="F2" s="515"/>
      <c r="G2" s="514"/>
      <c r="H2" s="515"/>
      <c r="I2" s="514"/>
    </row>
    <row r="3" spans="1:9">
      <c r="A3" s="13" t="s">
        <v>377</v>
      </c>
      <c r="F3" s="13" t="s">
        <v>378</v>
      </c>
    </row>
    <row r="4" spans="1:9">
      <c r="A4" s="516" t="s">
        <v>379</v>
      </c>
      <c r="B4" s="517" t="s">
        <v>380</v>
      </c>
      <c r="C4" s="516" t="s">
        <v>381</v>
      </c>
      <c r="D4" s="517" t="s">
        <v>382</v>
      </c>
      <c r="E4" s="518"/>
      <c r="F4" s="516" t="s">
        <v>379</v>
      </c>
      <c r="G4" s="517" t="s">
        <v>380</v>
      </c>
      <c r="H4" s="516" t="s">
        <v>381</v>
      </c>
      <c r="I4" s="517" t="s">
        <v>382</v>
      </c>
    </row>
    <row r="5" spans="1:9">
      <c r="A5" s="519" t="s">
        <v>383</v>
      </c>
      <c r="B5" s="520">
        <v>506832</v>
      </c>
      <c r="C5" s="519" t="s">
        <v>384</v>
      </c>
      <c r="D5" s="521">
        <v>20254</v>
      </c>
      <c r="F5" s="519" t="s">
        <v>385</v>
      </c>
      <c r="G5" s="521">
        <v>102042</v>
      </c>
      <c r="H5" s="519" t="s">
        <v>386</v>
      </c>
      <c r="I5" s="521">
        <v>0</v>
      </c>
    </row>
    <row r="6" spans="1:9">
      <c r="A6" s="519" t="s">
        <v>387</v>
      </c>
      <c r="B6" s="521">
        <v>239137</v>
      </c>
      <c r="C6" s="519" t="s">
        <v>388</v>
      </c>
      <c r="D6" s="521">
        <v>22775</v>
      </c>
      <c r="F6" s="519" t="s">
        <v>389</v>
      </c>
      <c r="G6" s="521">
        <v>16115</v>
      </c>
      <c r="H6" s="519" t="s">
        <v>390</v>
      </c>
      <c r="I6" s="521">
        <v>53109</v>
      </c>
    </row>
    <row r="7" spans="1:9">
      <c r="A7" s="519" t="s">
        <v>391</v>
      </c>
      <c r="B7" s="521">
        <v>87740</v>
      </c>
      <c r="C7" s="519" t="s">
        <v>454</v>
      </c>
      <c r="D7" s="521">
        <v>0</v>
      </c>
      <c r="F7" s="519" t="s">
        <v>383</v>
      </c>
      <c r="G7" s="520">
        <v>83477</v>
      </c>
      <c r="H7" s="519" t="s">
        <v>388</v>
      </c>
      <c r="I7" s="521">
        <v>51478</v>
      </c>
    </row>
    <row r="8" spans="1:9">
      <c r="A8" s="519" t="s">
        <v>389</v>
      </c>
      <c r="B8" s="521">
        <v>183702</v>
      </c>
      <c r="C8" s="519" t="s">
        <v>393</v>
      </c>
      <c r="D8" s="521">
        <v>142901</v>
      </c>
      <c r="F8" s="519" t="s">
        <v>387</v>
      </c>
      <c r="G8" s="521">
        <v>12049</v>
      </c>
      <c r="H8" s="519" t="s">
        <v>383</v>
      </c>
      <c r="I8" s="521">
        <v>0</v>
      </c>
    </row>
    <row r="9" spans="1:9">
      <c r="A9" s="519" t="s">
        <v>394</v>
      </c>
      <c r="B9" s="521">
        <v>86967</v>
      </c>
      <c r="C9" s="519" t="s">
        <v>390</v>
      </c>
      <c r="D9" s="521">
        <v>4099</v>
      </c>
      <c r="F9" s="519" t="s">
        <v>395</v>
      </c>
      <c r="G9" s="521">
        <v>5660</v>
      </c>
      <c r="H9" s="519" t="s">
        <v>393</v>
      </c>
      <c r="I9" s="521">
        <v>80590</v>
      </c>
    </row>
    <row r="10" spans="1:9">
      <c r="A10" s="519" t="s">
        <v>385</v>
      </c>
      <c r="B10" s="521">
        <v>90090</v>
      </c>
      <c r="C10" s="519" t="s">
        <v>455</v>
      </c>
      <c r="D10" s="521">
        <v>0</v>
      </c>
      <c r="F10" s="519" t="s">
        <v>392</v>
      </c>
      <c r="G10" s="521">
        <v>5470</v>
      </c>
      <c r="H10" s="519" t="s">
        <v>396</v>
      </c>
      <c r="I10" s="521">
        <v>0</v>
      </c>
    </row>
    <row r="11" spans="1:9">
      <c r="A11" s="519" t="s">
        <v>397</v>
      </c>
      <c r="B11" s="521">
        <v>123237</v>
      </c>
      <c r="C11" s="519" t="s">
        <v>66</v>
      </c>
      <c r="D11" s="521">
        <v>0</v>
      </c>
      <c r="F11" s="519" t="s">
        <v>398</v>
      </c>
      <c r="G11" s="521">
        <v>4824</v>
      </c>
      <c r="H11" s="522" t="s">
        <v>399</v>
      </c>
      <c r="I11" s="27">
        <v>0</v>
      </c>
    </row>
    <row r="12" spans="1:9">
      <c r="A12" s="519" t="s">
        <v>400</v>
      </c>
      <c r="B12" s="521">
        <v>50401</v>
      </c>
      <c r="C12" s="519" t="s">
        <v>401</v>
      </c>
      <c r="D12" s="521">
        <v>0</v>
      </c>
      <c r="F12" s="523" t="s">
        <v>402</v>
      </c>
      <c r="G12" s="521">
        <v>4129</v>
      </c>
      <c r="H12" s="524" t="s">
        <v>233</v>
      </c>
      <c r="I12" s="521">
        <v>0</v>
      </c>
    </row>
    <row r="13" spans="1:9">
      <c r="A13" s="519" t="s">
        <v>403</v>
      </c>
      <c r="B13" s="521">
        <v>41287</v>
      </c>
      <c r="C13" s="519"/>
      <c r="D13" s="521"/>
      <c r="F13" s="519" t="s">
        <v>233</v>
      </c>
      <c r="G13" s="521">
        <v>3878</v>
      </c>
      <c r="H13" s="519" t="s">
        <v>397</v>
      </c>
      <c r="I13" s="521">
        <v>0</v>
      </c>
    </row>
    <row r="14" spans="1:9">
      <c r="A14" s="519" t="s">
        <v>233</v>
      </c>
      <c r="B14" s="521">
        <v>35817</v>
      </c>
      <c r="C14" s="519"/>
      <c r="D14" s="521"/>
      <c r="F14" s="519" t="s">
        <v>404</v>
      </c>
      <c r="G14" s="521">
        <v>5270</v>
      </c>
      <c r="H14" s="524"/>
      <c r="I14" s="521"/>
    </row>
    <row r="15" spans="1:9">
      <c r="A15" s="519" t="s">
        <v>405</v>
      </c>
      <c r="B15" s="521">
        <f>B16-SUM(B5:B14)</f>
        <v>224273</v>
      </c>
      <c r="C15" s="519" t="s">
        <v>405</v>
      </c>
      <c r="D15" s="521">
        <f>D16-SUM(D5:D14)</f>
        <v>552</v>
      </c>
      <c r="F15" s="519" t="s">
        <v>405</v>
      </c>
      <c r="G15" s="521">
        <f>G16-SUM(G5:G14)</f>
        <v>18908</v>
      </c>
      <c r="H15" s="519" t="s">
        <v>405</v>
      </c>
      <c r="I15" s="521">
        <f>I16-SUM(I5:I14)</f>
        <v>2935</v>
      </c>
    </row>
    <row r="16" spans="1:9">
      <c r="A16" s="525" t="s">
        <v>406</v>
      </c>
      <c r="B16" s="526">
        <v>1669483</v>
      </c>
      <c r="C16" s="525" t="s">
        <v>406</v>
      </c>
      <c r="D16" s="526">
        <v>190581</v>
      </c>
      <c r="F16" s="519" t="s">
        <v>406</v>
      </c>
      <c r="G16" s="521">
        <v>261822</v>
      </c>
      <c r="H16" s="519" t="s">
        <v>406</v>
      </c>
      <c r="I16" s="521">
        <v>188112</v>
      </c>
    </row>
    <row r="18" spans="1:9">
      <c r="A18" s="13" t="s">
        <v>407</v>
      </c>
      <c r="F18" s="61" t="s">
        <v>408</v>
      </c>
    </row>
    <row r="19" spans="1:9">
      <c r="A19" s="32" t="s">
        <v>379</v>
      </c>
      <c r="B19" s="527" t="s">
        <v>380</v>
      </c>
      <c r="C19" s="32" t="s">
        <v>381</v>
      </c>
      <c r="D19" s="527" t="s">
        <v>382</v>
      </c>
      <c r="F19" s="32" t="s">
        <v>379</v>
      </c>
      <c r="G19" s="527" t="s">
        <v>380</v>
      </c>
      <c r="H19" s="32" t="s">
        <v>381</v>
      </c>
      <c r="I19" s="527" t="s">
        <v>382</v>
      </c>
    </row>
    <row r="20" spans="1:9">
      <c r="A20" s="519" t="s">
        <v>388</v>
      </c>
      <c r="B20" s="521">
        <v>8579366</v>
      </c>
      <c r="C20" s="519" t="s">
        <v>409</v>
      </c>
      <c r="D20" s="521">
        <v>125402</v>
      </c>
      <c r="F20" s="519" t="s">
        <v>388</v>
      </c>
      <c r="G20" s="521">
        <v>436147</v>
      </c>
      <c r="H20" s="519" t="s">
        <v>395</v>
      </c>
      <c r="I20" s="521">
        <v>2828</v>
      </c>
    </row>
    <row r="21" spans="1:9">
      <c r="A21" s="519" t="s">
        <v>409</v>
      </c>
      <c r="B21" s="521">
        <v>6703373</v>
      </c>
      <c r="C21" s="519" t="s">
        <v>410</v>
      </c>
      <c r="D21" s="521">
        <v>8445</v>
      </c>
      <c r="F21" s="519" t="s">
        <v>409</v>
      </c>
      <c r="G21" s="521">
        <v>387452</v>
      </c>
      <c r="H21" s="519" t="s">
        <v>232</v>
      </c>
      <c r="I21" s="521">
        <v>10535</v>
      </c>
    </row>
    <row r="22" spans="1:9">
      <c r="A22" s="528" t="s">
        <v>411</v>
      </c>
      <c r="B22" s="521">
        <v>3776559</v>
      </c>
      <c r="C22" s="519" t="s">
        <v>22</v>
      </c>
      <c r="D22" s="529">
        <v>133423</v>
      </c>
      <c r="F22" s="519" t="s">
        <v>234</v>
      </c>
      <c r="G22" s="521">
        <v>171857</v>
      </c>
      <c r="H22" s="519" t="s">
        <v>409</v>
      </c>
      <c r="I22" s="521">
        <v>137329</v>
      </c>
    </row>
    <row r="23" spans="1:9">
      <c r="A23" s="519" t="s">
        <v>387</v>
      </c>
      <c r="B23" s="521">
        <v>5477887</v>
      </c>
      <c r="C23" s="519" t="s">
        <v>393</v>
      </c>
      <c r="D23" s="529">
        <v>27241070</v>
      </c>
      <c r="F23" s="519" t="s">
        <v>412</v>
      </c>
      <c r="G23" s="521">
        <v>59636</v>
      </c>
      <c r="H23" s="519" t="s">
        <v>66</v>
      </c>
      <c r="I23" s="529">
        <v>64894</v>
      </c>
    </row>
    <row r="24" spans="1:9">
      <c r="A24" s="519" t="s">
        <v>389</v>
      </c>
      <c r="B24" s="521">
        <v>1824271</v>
      </c>
      <c r="C24" s="519" t="s">
        <v>392</v>
      </c>
      <c r="D24" s="521">
        <v>3774187</v>
      </c>
      <c r="F24" s="519" t="s">
        <v>232</v>
      </c>
      <c r="G24" s="521">
        <v>75437</v>
      </c>
      <c r="H24" s="519" t="s">
        <v>234</v>
      </c>
      <c r="I24" s="529">
        <v>3602674</v>
      </c>
    </row>
    <row r="25" spans="1:9">
      <c r="A25" s="519" t="s">
        <v>413</v>
      </c>
      <c r="B25" s="521">
        <v>1646963</v>
      </c>
      <c r="C25" s="519" t="s">
        <v>399</v>
      </c>
      <c r="D25" s="521">
        <v>9957</v>
      </c>
      <c r="F25" s="519" t="s">
        <v>387</v>
      </c>
      <c r="G25" s="521">
        <v>82326</v>
      </c>
      <c r="H25" s="519" t="s">
        <v>401</v>
      </c>
      <c r="I25" s="521">
        <v>12675</v>
      </c>
    </row>
    <row r="26" spans="1:9">
      <c r="A26" s="519" t="s">
        <v>414</v>
      </c>
      <c r="B26" s="521">
        <v>1236618</v>
      </c>
      <c r="C26" s="519" t="s">
        <v>385</v>
      </c>
      <c r="D26" s="521">
        <v>508240</v>
      </c>
      <c r="F26" s="519" t="s">
        <v>233</v>
      </c>
      <c r="G26" s="521">
        <v>61819</v>
      </c>
      <c r="H26" s="519" t="s">
        <v>415</v>
      </c>
      <c r="I26" s="521">
        <v>33791</v>
      </c>
    </row>
    <row r="27" spans="1:9">
      <c r="A27" s="519" t="s">
        <v>412</v>
      </c>
      <c r="B27" s="521">
        <v>1040086</v>
      </c>
      <c r="C27" s="519" t="s">
        <v>394</v>
      </c>
      <c r="D27" s="521">
        <v>5480</v>
      </c>
      <c r="F27" s="519" t="s">
        <v>401</v>
      </c>
      <c r="G27" s="521">
        <v>124660</v>
      </c>
      <c r="H27" s="519" t="s">
        <v>394</v>
      </c>
      <c r="I27" s="521">
        <v>2103</v>
      </c>
    </row>
    <row r="28" spans="1:9">
      <c r="A28" s="519" t="s">
        <v>416</v>
      </c>
      <c r="B28" s="521">
        <v>1820576</v>
      </c>
      <c r="C28" s="519" t="s">
        <v>416</v>
      </c>
      <c r="D28" s="521">
        <v>6008</v>
      </c>
      <c r="F28" s="519" t="s">
        <v>417</v>
      </c>
      <c r="G28" s="521">
        <v>51896</v>
      </c>
      <c r="H28" s="519" t="s">
        <v>410</v>
      </c>
      <c r="I28" s="521">
        <v>3918</v>
      </c>
    </row>
    <row r="29" spans="1:9">
      <c r="A29" s="519" t="s">
        <v>401</v>
      </c>
      <c r="B29" s="521">
        <v>2369536</v>
      </c>
      <c r="C29" s="519" t="s">
        <v>418</v>
      </c>
      <c r="D29" s="520">
        <v>2370</v>
      </c>
      <c r="F29" s="519" t="s">
        <v>385</v>
      </c>
      <c r="G29" s="521">
        <v>39825</v>
      </c>
      <c r="H29" s="519" t="s">
        <v>389</v>
      </c>
      <c r="I29" s="521">
        <v>14193</v>
      </c>
    </row>
    <row r="30" spans="1:9">
      <c r="A30" s="519" t="s">
        <v>405</v>
      </c>
      <c r="B30" s="521">
        <f>B31-SUM(B20:B29)</f>
        <v>8746904</v>
      </c>
      <c r="C30" s="519" t="s">
        <v>419</v>
      </c>
      <c r="D30" s="521">
        <f>D31-SUM(D20:D29)</f>
        <v>131016</v>
      </c>
      <c r="F30" s="519" t="s">
        <v>405</v>
      </c>
      <c r="G30" s="521">
        <f>G31-SUM(G20:G29)</f>
        <v>335815</v>
      </c>
      <c r="H30" s="519" t="s">
        <v>405</v>
      </c>
      <c r="I30" s="521">
        <f>I31-SUM(I20:I29)</f>
        <v>970</v>
      </c>
    </row>
    <row r="31" spans="1:9">
      <c r="A31" s="519" t="s">
        <v>406</v>
      </c>
      <c r="B31" s="521">
        <v>43222139</v>
      </c>
      <c r="C31" s="519" t="s">
        <v>406</v>
      </c>
      <c r="D31" s="521">
        <v>31945598</v>
      </c>
      <c r="F31" s="519" t="s">
        <v>406</v>
      </c>
      <c r="G31" s="521">
        <v>1826870</v>
      </c>
      <c r="H31" s="519" t="s">
        <v>406</v>
      </c>
      <c r="I31" s="521">
        <v>3885910</v>
      </c>
    </row>
    <row r="32" spans="1:9">
      <c r="A32" s="530"/>
      <c r="B32" s="450"/>
      <c r="C32" s="530"/>
      <c r="D32" s="450"/>
      <c r="F32" s="530"/>
      <c r="G32" s="450"/>
      <c r="H32" s="530"/>
      <c r="I32" s="450"/>
    </row>
    <row r="33" spans="1:9">
      <c r="A33" s="280" t="s">
        <v>456</v>
      </c>
      <c r="B33" s="450"/>
      <c r="C33" s="530"/>
      <c r="D33" s="450"/>
      <c r="F33" s="280" t="s">
        <v>420</v>
      </c>
      <c r="G33" s="450"/>
      <c r="H33" s="530"/>
      <c r="I33" s="450"/>
    </row>
    <row r="34" spans="1:9">
      <c r="A34" s="519" t="s">
        <v>379</v>
      </c>
      <c r="B34" s="521" t="s">
        <v>380</v>
      </c>
      <c r="C34" s="519" t="s">
        <v>381</v>
      </c>
      <c r="D34" s="527" t="s">
        <v>382</v>
      </c>
      <c r="F34" s="519" t="s">
        <v>379</v>
      </c>
      <c r="G34" s="521" t="s">
        <v>380</v>
      </c>
      <c r="H34" s="519" t="s">
        <v>381</v>
      </c>
      <c r="I34" s="527" t="s">
        <v>382</v>
      </c>
    </row>
    <row r="35" spans="1:9">
      <c r="A35" s="519" t="s">
        <v>232</v>
      </c>
      <c r="B35" s="521">
        <v>28659</v>
      </c>
      <c r="C35" s="519" t="s">
        <v>386</v>
      </c>
      <c r="D35" s="521">
        <v>23093</v>
      </c>
      <c r="F35" s="519" t="s">
        <v>457</v>
      </c>
      <c r="G35" s="521">
        <v>178920</v>
      </c>
      <c r="H35" s="519" t="s">
        <v>414</v>
      </c>
      <c r="I35" s="521">
        <v>13082</v>
      </c>
    </row>
    <row r="36" spans="1:9">
      <c r="A36" s="519" t="s">
        <v>412</v>
      </c>
      <c r="B36" s="521">
        <v>80467</v>
      </c>
      <c r="C36" s="519" t="s">
        <v>393</v>
      </c>
      <c r="D36" s="521">
        <v>8866</v>
      </c>
      <c r="F36" s="519" t="s">
        <v>416</v>
      </c>
      <c r="G36" s="521">
        <v>65588</v>
      </c>
      <c r="H36" s="519" t="s">
        <v>394</v>
      </c>
      <c r="I36" s="521">
        <v>23852</v>
      </c>
    </row>
    <row r="37" spans="1:9">
      <c r="A37" s="519" t="s">
        <v>421</v>
      </c>
      <c r="B37" s="521">
        <v>17158</v>
      </c>
      <c r="C37" s="519" t="s">
        <v>422</v>
      </c>
      <c r="D37" s="521">
        <v>407980</v>
      </c>
      <c r="F37" s="519" t="s">
        <v>387</v>
      </c>
      <c r="G37" s="521">
        <v>527430</v>
      </c>
      <c r="H37" s="519" t="s">
        <v>399</v>
      </c>
      <c r="I37" s="521">
        <v>18021</v>
      </c>
    </row>
    <row r="38" spans="1:9">
      <c r="A38" s="519" t="s">
        <v>423</v>
      </c>
      <c r="B38" s="521">
        <v>15179</v>
      </c>
      <c r="C38" s="519" t="s">
        <v>392</v>
      </c>
      <c r="D38" s="521">
        <v>2484</v>
      </c>
      <c r="F38" s="519" t="s">
        <v>389</v>
      </c>
      <c r="G38" s="521">
        <v>354155</v>
      </c>
      <c r="H38" s="519" t="s">
        <v>393</v>
      </c>
      <c r="I38" s="521">
        <v>80507</v>
      </c>
    </row>
    <row r="39" spans="1:9">
      <c r="A39" s="519" t="s">
        <v>99</v>
      </c>
      <c r="B39" s="521">
        <v>75072</v>
      </c>
      <c r="C39" s="519" t="s">
        <v>400</v>
      </c>
      <c r="D39" s="521">
        <v>108087</v>
      </c>
      <c r="F39" s="519" t="s">
        <v>401</v>
      </c>
      <c r="G39" s="521">
        <v>248864</v>
      </c>
      <c r="H39" s="519" t="s">
        <v>66</v>
      </c>
      <c r="I39" s="521">
        <v>105764</v>
      </c>
    </row>
    <row r="40" spans="1:9">
      <c r="A40" s="519" t="s">
        <v>458</v>
      </c>
      <c r="B40" s="521">
        <v>35547</v>
      </c>
      <c r="C40" s="519" t="s">
        <v>401</v>
      </c>
      <c r="D40" s="521">
        <v>0</v>
      </c>
      <c r="F40" s="519" t="s">
        <v>413</v>
      </c>
      <c r="G40" s="521">
        <v>153614</v>
      </c>
      <c r="H40" s="519" t="s">
        <v>401</v>
      </c>
      <c r="I40" s="521">
        <v>41725</v>
      </c>
    </row>
    <row r="41" spans="1:9">
      <c r="A41" s="519" t="s">
        <v>413</v>
      </c>
      <c r="B41" s="521">
        <v>51357</v>
      </c>
      <c r="C41" s="519" t="s">
        <v>404</v>
      </c>
      <c r="D41" s="521">
        <v>63501</v>
      </c>
      <c r="F41" s="519" t="s">
        <v>417</v>
      </c>
      <c r="G41" s="521">
        <v>49730</v>
      </c>
      <c r="H41" s="519" t="s">
        <v>232</v>
      </c>
      <c r="I41" s="521">
        <v>342719</v>
      </c>
    </row>
    <row r="42" spans="1:9">
      <c r="A42" s="519" t="s">
        <v>392</v>
      </c>
      <c r="B42" s="521">
        <v>29532</v>
      </c>
      <c r="C42" s="519" t="s">
        <v>232</v>
      </c>
      <c r="D42" s="521">
        <v>0</v>
      </c>
      <c r="F42" s="519" t="s">
        <v>409</v>
      </c>
      <c r="G42" s="521">
        <v>713434</v>
      </c>
      <c r="H42" s="519" t="s">
        <v>383</v>
      </c>
      <c r="I42" s="521">
        <v>64198</v>
      </c>
    </row>
    <row r="43" spans="1:9">
      <c r="A43" s="519" t="s">
        <v>234</v>
      </c>
      <c r="B43" s="521">
        <v>57560</v>
      </c>
      <c r="C43" s="519" t="s">
        <v>399</v>
      </c>
      <c r="D43" s="521">
        <v>0</v>
      </c>
      <c r="F43" s="519" t="s">
        <v>455</v>
      </c>
      <c r="G43" s="521">
        <v>89622</v>
      </c>
      <c r="H43" s="519" t="s">
        <v>400</v>
      </c>
      <c r="I43" s="521">
        <v>4564</v>
      </c>
    </row>
    <row r="44" spans="1:9">
      <c r="A44" s="519" t="s">
        <v>399</v>
      </c>
      <c r="B44" s="521">
        <v>51648</v>
      </c>
      <c r="C44" s="519"/>
      <c r="D44" s="521"/>
      <c r="F44" s="519" t="s">
        <v>234</v>
      </c>
      <c r="G44" s="521">
        <v>299657</v>
      </c>
      <c r="H44" s="519" t="s">
        <v>410</v>
      </c>
      <c r="I44" s="521">
        <v>8151</v>
      </c>
    </row>
    <row r="45" spans="1:9">
      <c r="A45" s="519" t="s">
        <v>405</v>
      </c>
      <c r="B45" s="521">
        <f>B46-SUM(B34:B44)</f>
        <v>88876</v>
      </c>
      <c r="C45" s="519" t="s">
        <v>419</v>
      </c>
      <c r="D45" s="521">
        <f>D46-SUM(D34:D44)</f>
        <v>5363</v>
      </c>
      <c r="F45" s="519" t="s">
        <v>405</v>
      </c>
      <c r="G45" s="521">
        <f>G46-SUM(G34:G44)</f>
        <v>375278</v>
      </c>
      <c r="H45" s="519" t="s">
        <v>385</v>
      </c>
      <c r="I45" s="521">
        <f>I46-SUM(I34:I44)</f>
        <v>3785</v>
      </c>
    </row>
    <row r="46" spans="1:9">
      <c r="A46" s="519" t="s">
        <v>406</v>
      </c>
      <c r="B46" s="521">
        <v>531055</v>
      </c>
      <c r="C46" s="519" t="s">
        <v>406</v>
      </c>
      <c r="D46" s="521">
        <v>619374</v>
      </c>
      <c r="F46" s="519" t="s">
        <v>406</v>
      </c>
      <c r="G46" s="521">
        <v>3056292</v>
      </c>
      <c r="H46" s="519" t="s">
        <v>406</v>
      </c>
      <c r="I46" s="521">
        <v>706368</v>
      </c>
    </row>
    <row r="47" spans="1:9">
      <c r="A47" s="530"/>
      <c r="B47" s="450"/>
      <c r="C47" s="530"/>
      <c r="D47" s="450"/>
      <c r="F47" s="530"/>
      <c r="G47" s="450"/>
      <c r="H47" s="530"/>
      <c r="I47" s="450"/>
    </row>
    <row r="48" spans="1:9">
      <c r="A48" s="61" t="s">
        <v>459</v>
      </c>
      <c r="F48" s="13" t="s">
        <v>460</v>
      </c>
    </row>
    <row r="49" spans="1:9">
      <c r="A49" s="32" t="s">
        <v>379</v>
      </c>
      <c r="B49" s="527" t="s">
        <v>380</v>
      </c>
      <c r="C49" s="32" t="s">
        <v>381</v>
      </c>
      <c r="D49" s="527" t="s">
        <v>382</v>
      </c>
      <c r="F49" s="32" t="s">
        <v>379</v>
      </c>
      <c r="G49" s="527" t="s">
        <v>380</v>
      </c>
      <c r="H49" s="32" t="s">
        <v>381</v>
      </c>
      <c r="I49" s="527" t="s">
        <v>382</v>
      </c>
    </row>
    <row r="50" spans="1:9">
      <c r="A50" s="519" t="s">
        <v>409</v>
      </c>
      <c r="B50" s="521">
        <v>726386</v>
      </c>
      <c r="C50" s="519" t="s">
        <v>386</v>
      </c>
      <c r="D50" s="521">
        <v>216601</v>
      </c>
      <c r="F50" s="519" t="s">
        <v>234</v>
      </c>
      <c r="G50" s="521">
        <v>286884</v>
      </c>
      <c r="H50" s="519" t="s">
        <v>386</v>
      </c>
      <c r="I50" s="521">
        <v>1387345</v>
      </c>
    </row>
    <row r="51" spans="1:9">
      <c r="A51" s="519" t="s">
        <v>388</v>
      </c>
      <c r="B51" s="521">
        <v>334134</v>
      </c>
      <c r="C51" s="519" t="s">
        <v>404</v>
      </c>
      <c r="D51" s="521">
        <v>13239</v>
      </c>
      <c r="F51" s="519" t="s">
        <v>387</v>
      </c>
      <c r="G51" s="521">
        <v>337528</v>
      </c>
      <c r="H51" s="519" t="s">
        <v>399</v>
      </c>
      <c r="I51" s="521">
        <v>301</v>
      </c>
    </row>
    <row r="52" spans="1:9">
      <c r="A52" s="519" t="s">
        <v>414</v>
      </c>
      <c r="B52" s="521">
        <v>592285</v>
      </c>
      <c r="C52" s="519" t="s">
        <v>394</v>
      </c>
      <c r="D52" s="521">
        <v>2561</v>
      </c>
      <c r="F52" s="519" t="s">
        <v>457</v>
      </c>
      <c r="G52" s="521">
        <v>475481</v>
      </c>
      <c r="H52" s="519" t="s">
        <v>414</v>
      </c>
      <c r="I52" s="521">
        <v>5861</v>
      </c>
    </row>
    <row r="53" spans="1:9">
      <c r="A53" s="519" t="s">
        <v>387</v>
      </c>
      <c r="B53" s="521">
        <v>83474</v>
      </c>
      <c r="C53" s="519" t="s">
        <v>414</v>
      </c>
      <c r="D53" s="521">
        <v>420058</v>
      </c>
      <c r="F53" s="519" t="s">
        <v>401</v>
      </c>
      <c r="G53" s="531">
        <v>57818</v>
      </c>
      <c r="H53" s="519" t="s">
        <v>424</v>
      </c>
      <c r="I53" s="529">
        <v>26639</v>
      </c>
    </row>
    <row r="54" spans="1:9">
      <c r="A54" s="519" t="s">
        <v>412</v>
      </c>
      <c r="B54" s="521">
        <v>120601</v>
      </c>
      <c r="C54" s="519" t="s">
        <v>389</v>
      </c>
      <c r="D54" s="529">
        <v>10522</v>
      </c>
      <c r="F54" s="519" t="s">
        <v>383</v>
      </c>
      <c r="G54" s="521">
        <v>116071</v>
      </c>
      <c r="H54" s="519" t="s">
        <v>393</v>
      </c>
      <c r="I54" s="529">
        <v>296026</v>
      </c>
    </row>
    <row r="55" spans="1:9">
      <c r="A55" s="519" t="s">
        <v>401</v>
      </c>
      <c r="B55" s="521">
        <v>140564</v>
      </c>
      <c r="C55" s="519" t="s">
        <v>393</v>
      </c>
      <c r="D55" s="529">
        <v>1173889</v>
      </c>
      <c r="F55" s="519" t="s">
        <v>425</v>
      </c>
      <c r="G55" s="521">
        <v>53434</v>
      </c>
      <c r="H55" s="519" t="s">
        <v>383</v>
      </c>
      <c r="I55" s="521">
        <v>174</v>
      </c>
    </row>
    <row r="56" spans="1:9">
      <c r="A56" s="519" t="s">
        <v>161</v>
      </c>
      <c r="B56" s="532">
        <v>104359</v>
      </c>
      <c r="C56" s="519" t="s">
        <v>395</v>
      </c>
      <c r="D56" s="521">
        <v>26158</v>
      </c>
      <c r="F56" s="519" t="s">
        <v>400</v>
      </c>
      <c r="G56" s="521">
        <v>52043</v>
      </c>
      <c r="H56" s="519" t="s">
        <v>396</v>
      </c>
      <c r="I56" s="521">
        <v>30</v>
      </c>
    </row>
    <row r="57" spans="1:9">
      <c r="A57" s="519" t="s">
        <v>417</v>
      </c>
      <c r="B57" s="521">
        <v>49033</v>
      </c>
      <c r="C57" s="519" t="s">
        <v>392</v>
      </c>
      <c r="D57" s="521">
        <v>17519</v>
      </c>
      <c r="F57" s="519" t="s">
        <v>426</v>
      </c>
      <c r="G57" s="521">
        <v>42240</v>
      </c>
      <c r="H57" s="519" t="s">
        <v>395</v>
      </c>
      <c r="I57" s="521">
        <v>31468</v>
      </c>
    </row>
    <row r="58" spans="1:9">
      <c r="A58" s="519" t="s">
        <v>427</v>
      </c>
      <c r="B58" s="521">
        <v>80477</v>
      </c>
      <c r="C58" s="519" t="s">
        <v>424</v>
      </c>
      <c r="D58" s="521">
        <v>163212</v>
      </c>
      <c r="F58" s="519" t="s">
        <v>416</v>
      </c>
      <c r="G58" s="521">
        <v>40344</v>
      </c>
      <c r="H58" s="519" t="s">
        <v>428</v>
      </c>
      <c r="I58" s="521">
        <v>94</v>
      </c>
    </row>
    <row r="59" spans="1:9">
      <c r="A59" s="519" t="s">
        <v>234</v>
      </c>
      <c r="B59" s="521">
        <v>346791</v>
      </c>
      <c r="C59" s="519" t="s">
        <v>425</v>
      </c>
      <c r="D59" s="521">
        <v>52267</v>
      </c>
      <c r="F59" s="519" t="s">
        <v>399</v>
      </c>
      <c r="G59" s="521">
        <v>42976</v>
      </c>
      <c r="H59" s="519"/>
      <c r="I59" s="521"/>
    </row>
    <row r="60" spans="1:9">
      <c r="A60" s="519" t="s">
        <v>405</v>
      </c>
      <c r="B60" s="521">
        <f>B61-SUM(B49:B59)</f>
        <v>336163</v>
      </c>
      <c r="C60" s="519" t="s">
        <v>405</v>
      </c>
      <c r="D60" s="521">
        <f>D61-SUM(D49:D59)</f>
        <v>1872</v>
      </c>
      <c r="F60" s="519" t="s">
        <v>405</v>
      </c>
      <c r="G60" s="521">
        <f>G61-SUM(G49:G59)</f>
        <v>157482</v>
      </c>
      <c r="H60" s="519" t="s">
        <v>405</v>
      </c>
      <c r="I60" s="521">
        <f>I61-SUM(I49:I59)</f>
        <v>0</v>
      </c>
    </row>
    <row r="61" spans="1:9">
      <c r="A61" s="519" t="s">
        <v>406</v>
      </c>
      <c r="B61" s="27">
        <v>2914267</v>
      </c>
      <c r="C61" s="519" t="s">
        <v>406</v>
      </c>
      <c r="D61" s="521">
        <v>2097898</v>
      </c>
      <c r="F61" s="519" t="s">
        <v>406</v>
      </c>
      <c r="G61" s="521">
        <v>1662301</v>
      </c>
      <c r="H61" s="519" t="s">
        <v>406</v>
      </c>
      <c r="I61" s="521">
        <v>1747938</v>
      </c>
    </row>
    <row r="63" spans="1:9">
      <c r="A63" s="13" t="s">
        <v>429</v>
      </c>
      <c r="F63" s="13" t="s">
        <v>461</v>
      </c>
    </row>
    <row r="64" spans="1:9">
      <c r="A64" s="32" t="s">
        <v>379</v>
      </c>
      <c r="B64" s="527" t="s">
        <v>380</v>
      </c>
      <c r="C64" s="32" t="s">
        <v>381</v>
      </c>
      <c r="D64" s="527" t="s">
        <v>382</v>
      </c>
      <c r="F64" s="32" t="s">
        <v>379</v>
      </c>
      <c r="G64" s="527" t="s">
        <v>380</v>
      </c>
      <c r="H64" s="32" t="s">
        <v>381</v>
      </c>
      <c r="I64" s="527" t="s">
        <v>382</v>
      </c>
    </row>
    <row r="65" spans="1:9">
      <c r="A65" s="519" t="s">
        <v>234</v>
      </c>
      <c r="B65" s="521">
        <v>6433</v>
      </c>
      <c r="C65" s="519" t="s">
        <v>386</v>
      </c>
      <c r="D65" s="521">
        <v>643318</v>
      </c>
      <c r="F65" s="519" t="s">
        <v>234</v>
      </c>
      <c r="G65" s="521">
        <v>2272193</v>
      </c>
      <c r="H65" s="519" t="s">
        <v>386</v>
      </c>
      <c r="I65" s="521">
        <v>6960693</v>
      </c>
    </row>
    <row r="66" spans="1:9">
      <c r="A66" s="519" t="s">
        <v>409</v>
      </c>
      <c r="B66" s="521">
        <v>144694</v>
      </c>
      <c r="C66" s="519" t="s">
        <v>424</v>
      </c>
      <c r="D66" s="521">
        <v>83741</v>
      </c>
      <c r="F66" s="519" t="s">
        <v>387</v>
      </c>
      <c r="G66" s="521">
        <v>755589</v>
      </c>
      <c r="H66" s="519" t="s">
        <v>389</v>
      </c>
      <c r="I66" s="521">
        <v>31408</v>
      </c>
    </row>
    <row r="67" spans="1:9">
      <c r="A67" s="519" t="s">
        <v>401</v>
      </c>
      <c r="B67" s="521">
        <v>10776</v>
      </c>
      <c r="C67" s="519" t="s">
        <v>163</v>
      </c>
      <c r="D67" s="521">
        <v>0</v>
      </c>
      <c r="F67" s="519" t="s">
        <v>389</v>
      </c>
      <c r="G67" s="521">
        <v>288941</v>
      </c>
      <c r="H67" s="519" t="s">
        <v>424</v>
      </c>
      <c r="I67" s="521">
        <v>1464253</v>
      </c>
    </row>
    <row r="68" spans="1:9">
      <c r="A68" s="519" t="s">
        <v>430</v>
      </c>
      <c r="B68" s="521">
        <v>7890</v>
      </c>
      <c r="C68" s="519" t="s">
        <v>392</v>
      </c>
      <c r="D68" s="521">
        <v>2641</v>
      </c>
      <c r="F68" s="519" t="s">
        <v>409</v>
      </c>
      <c r="G68" s="521">
        <v>1244569</v>
      </c>
      <c r="H68" s="519" t="s">
        <v>388</v>
      </c>
      <c r="I68" s="521">
        <v>171303</v>
      </c>
    </row>
    <row r="69" spans="1:9">
      <c r="A69" s="519" t="s">
        <v>389</v>
      </c>
      <c r="B69" s="521">
        <v>15848</v>
      </c>
      <c r="C69" s="519" t="s">
        <v>394</v>
      </c>
      <c r="D69" s="521">
        <v>0</v>
      </c>
      <c r="F69" s="519" t="s">
        <v>399</v>
      </c>
      <c r="G69" s="521">
        <v>213121</v>
      </c>
      <c r="H69" s="519" t="s">
        <v>397</v>
      </c>
      <c r="I69" s="521">
        <v>10147</v>
      </c>
    </row>
    <row r="70" spans="1:9">
      <c r="A70" s="519" t="s">
        <v>431</v>
      </c>
      <c r="B70" s="521">
        <v>5192</v>
      </c>
      <c r="C70" s="519" t="s">
        <v>401</v>
      </c>
      <c r="D70" s="521">
        <v>0</v>
      </c>
      <c r="F70" s="519" t="s">
        <v>388</v>
      </c>
      <c r="G70" s="521">
        <v>721729</v>
      </c>
      <c r="H70" s="519" t="s">
        <v>383</v>
      </c>
      <c r="I70" s="529">
        <v>9810</v>
      </c>
    </row>
    <row r="71" spans="1:9">
      <c r="A71" s="519" t="s">
        <v>432</v>
      </c>
      <c r="B71" s="521">
        <v>5052</v>
      </c>
      <c r="C71" s="519" t="s">
        <v>389</v>
      </c>
      <c r="D71" s="521">
        <v>0</v>
      </c>
      <c r="F71" s="519" t="s">
        <v>412</v>
      </c>
      <c r="G71" s="521">
        <v>592428</v>
      </c>
      <c r="H71" s="519" t="s">
        <v>393</v>
      </c>
      <c r="I71" s="529">
        <v>1141672</v>
      </c>
    </row>
    <row r="72" spans="1:9">
      <c r="A72" s="519" t="s">
        <v>233</v>
      </c>
      <c r="B72" s="521">
        <v>10014</v>
      </c>
      <c r="C72" s="519" t="s">
        <v>383</v>
      </c>
      <c r="D72" s="521">
        <v>0</v>
      </c>
      <c r="F72" s="519" t="s">
        <v>427</v>
      </c>
      <c r="G72" s="521">
        <v>213717</v>
      </c>
      <c r="H72" s="519" t="s">
        <v>392</v>
      </c>
      <c r="I72" s="521">
        <v>96160</v>
      </c>
    </row>
    <row r="73" spans="1:9">
      <c r="A73" s="519" t="s">
        <v>415</v>
      </c>
      <c r="B73" s="521">
        <v>3735</v>
      </c>
      <c r="C73" s="519" t="s">
        <v>393</v>
      </c>
      <c r="D73" s="521">
        <v>40515</v>
      </c>
      <c r="F73" s="519" t="s">
        <v>401</v>
      </c>
      <c r="G73" s="521">
        <v>488399</v>
      </c>
      <c r="H73" s="519" t="s">
        <v>414</v>
      </c>
      <c r="I73" s="521">
        <v>46514</v>
      </c>
    </row>
    <row r="74" spans="1:9">
      <c r="A74" s="519" t="s">
        <v>433</v>
      </c>
      <c r="B74" s="521">
        <v>4340</v>
      </c>
      <c r="C74" s="519"/>
      <c r="D74" s="521"/>
      <c r="F74" s="519" t="s">
        <v>392</v>
      </c>
      <c r="G74" s="521">
        <v>695361</v>
      </c>
      <c r="H74" s="519" t="s">
        <v>395</v>
      </c>
      <c r="I74" s="521">
        <v>7350</v>
      </c>
    </row>
    <row r="75" spans="1:9">
      <c r="A75" s="519" t="s">
        <v>405</v>
      </c>
      <c r="B75" s="521">
        <f>B76-SUM(B64:B74)</f>
        <v>16141</v>
      </c>
      <c r="C75" s="519" t="s">
        <v>405</v>
      </c>
      <c r="D75" s="521">
        <f>D76-SUM(D64:D74)</f>
        <v>3501</v>
      </c>
      <c r="F75" s="519" t="s">
        <v>405</v>
      </c>
      <c r="G75" s="521">
        <f>G76-SUM(G64:G74)</f>
        <v>1674388</v>
      </c>
      <c r="H75" s="519" t="s">
        <v>419</v>
      </c>
      <c r="I75" s="521">
        <f>I76-SUM(I64:I74)</f>
        <v>4597</v>
      </c>
    </row>
    <row r="76" spans="1:9">
      <c r="A76" s="519" t="s">
        <v>406</v>
      </c>
      <c r="B76" s="521">
        <v>230115</v>
      </c>
      <c r="C76" s="519" t="s">
        <v>406</v>
      </c>
      <c r="D76" s="521">
        <v>773716</v>
      </c>
      <c r="F76" s="519" t="s">
        <v>406</v>
      </c>
      <c r="G76" s="521">
        <v>9160435</v>
      </c>
      <c r="H76" s="519" t="s">
        <v>406</v>
      </c>
      <c r="I76" s="521">
        <v>9943907</v>
      </c>
    </row>
    <row r="78" spans="1:9">
      <c r="A78" s="61" t="s">
        <v>434</v>
      </c>
      <c r="F78" s="13" t="s">
        <v>435</v>
      </c>
    </row>
    <row r="79" spans="1:9">
      <c r="A79" s="32" t="s">
        <v>379</v>
      </c>
      <c r="B79" s="527" t="s">
        <v>380</v>
      </c>
      <c r="C79" s="32" t="s">
        <v>381</v>
      </c>
      <c r="D79" s="527" t="s">
        <v>382</v>
      </c>
      <c r="F79" s="32" t="s">
        <v>379</v>
      </c>
      <c r="G79" s="527" t="s">
        <v>380</v>
      </c>
      <c r="H79" s="32" t="s">
        <v>381</v>
      </c>
      <c r="I79" s="527" t="s">
        <v>382</v>
      </c>
    </row>
    <row r="80" spans="1:9">
      <c r="A80" s="519" t="s">
        <v>409</v>
      </c>
      <c r="B80" s="521">
        <v>632175</v>
      </c>
      <c r="C80" s="519" t="s">
        <v>393</v>
      </c>
      <c r="D80" s="521">
        <v>1063725</v>
      </c>
      <c r="F80" s="519" t="s">
        <v>409</v>
      </c>
      <c r="G80" s="521">
        <v>1103527</v>
      </c>
      <c r="H80" s="519" t="s">
        <v>386</v>
      </c>
      <c r="I80" s="521">
        <v>53557</v>
      </c>
    </row>
    <row r="81" spans="1:9">
      <c r="A81" s="519" t="s">
        <v>416</v>
      </c>
      <c r="B81" s="521">
        <v>63153</v>
      </c>
      <c r="C81" s="519" t="s">
        <v>22</v>
      </c>
      <c r="D81" s="521">
        <v>64104</v>
      </c>
      <c r="F81" s="519" t="s">
        <v>416</v>
      </c>
      <c r="G81" s="521">
        <v>88516</v>
      </c>
      <c r="H81" s="519" t="s">
        <v>394</v>
      </c>
      <c r="I81" s="521">
        <v>943</v>
      </c>
    </row>
    <row r="82" spans="1:9">
      <c r="A82" s="519" t="s">
        <v>388</v>
      </c>
      <c r="B82" s="521">
        <v>492309</v>
      </c>
      <c r="C82" s="519" t="s">
        <v>385</v>
      </c>
      <c r="D82" s="521">
        <v>10816</v>
      </c>
      <c r="F82" s="519" t="s">
        <v>412</v>
      </c>
      <c r="G82" s="521">
        <v>114936</v>
      </c>
      <c r="H82" s="519" t="s">
        <v>22</v>
      </c>
      <c r="I82" s="521">
        <v>0</v>
      </c>
    </row>
    <row r="83" spans="1:9">
      <c r="A83" s="519" t="s">
        <v>389</v>
      </c>
      <c r="B83" s="521">
        <v>207452</v>
      </c>
      <c r="C83" s="519" t="s">
        <v>383</v>
      </c>
      <c r="D83" s="521">
        <v>0</v>
      </c>
      <c r="F83" s="519" t="s">
        <v>399</v>
      </c>
      <c r="G83" s="521">
        <v>365730</v>
      </c>
      <c r="H83" s="519" t="s">
        <v>424</v>
      </c>
      <c r="I83" s="521">
        <v>20448</v>
      </c>
    </row>
    <row r="84" spans="1:9">
      <c r="A84" s="519" t="s">
        <v>401</v>
      </c>
      <c r="B84" s="521">
        <v>83831</v>
      </c>
      <c r="C84" s="519" t="s">
        <v>389</v>
      </c>
      <c r="D84" s="521">
        <v>10538</v>
      </c>
      <c r="F84" s="519" t="s">
        <v>388</v>
      </c>
      <c r="G84" s="521">
        <v>531205</v>
      </c>
      <c r="H84" s="519" t="s">
        <v>393</v>
      </c>
      <c r="I84" s="521">
        <v>178807</v>
      </c>
    </row>
    <row r="85" spans="1:9">
      <c r="A85" s="519" t="s">
        <v>233</v>
      </c>
      <c r="B85" s="521">
        <v>94334</v>
      </c>
      <c r="C85" s="519" t="s">
        <v>232</v>
      </c>
      <c r="D85" s="521">
        <v>1618</v>
      </c>
      <c r="F85" s="519" t="s">
        <v>401</v>
      </c>
      <c r="G85" s="521">
        <v>88161</v>
      </c>
      <c r="H85" s="519" t="s">
        <v>399</v>
      </c>
      <c r="I85" s="521">
        <v>8225</v>
      </c>
    </row>
    <row r="86" spans="1:9">
      <c r="A86" s="533" t="s">
        <v>412</v>
      </c>
      <c r="B86" s="521">
        <v>64171</v>
      </c>
      <c r="C86" s="519" t="s">
        <v>410</v>
      </c>
      <c r="D86" s="521">
        <v>819</v>
      </c>
      <c r="F86" s="519" t="s">
        <v>387</v>
      </c>
      <c r="G86" s="521">
        <v>337881</v>
      </c>
      <c r="H86" s="519" t="s">
        <v>410</v>
      </c>
      <c r="I86" s="521">
        <v>1729</v>
      </c>
    </row>
    <row r="87" spans="1:9">
      <c r="A87" s="519" t="s">
        <v>385</v>
      </c>
      <c r="B87" s="521">
        <v>72948</v>
      </c>
      <c r="C87" s="519" t="s">
        <v>394</v>
      </c>
      <c r="D87" s="521">
        <v>0</v>
      </c>
      <c r="F87" s="519" t="s">
        <v>414</v>
      </c>
      <c r="G87" s="521">
        <v>92360</v>
      </c>
      <c r="H87" s="519" t="s">
        <v>436</v>
      </c>
      <c r="I87" s="521">
        <v>80</v>
      </c>
    </row>
    <row r="88" spans="1:9">
      <c r="A88" s="519" t="s">
        <v>387</v>
      </c>
      <c r="B88" s="521">
        <v>384047</v>
      </c>
      <c r="C88" s="519" t="s">
        <v>392</v>
      </c>
      <c r="D88" s="521">
        <v>43187</v>
      </c>
      <c r="F88" s="519" t="s">
        <v>234</v>
      </c>
      <c r="G88" s="521">
        <v>196598</v>
      </c>
      <c r="H88" s="519" t="s">
        <v>383</v>
      </c>
      <c r="I88" s="521">
        <v>652</v>
      </c>
    </row>
    <row r="89" spans="1:9">
      <c r="A89" s="519" t="s">
        <v>234</v>
      </c>
      <c r="B89" s="521">
        <v>130695</v>
      </c>
      <c r="C89" s="519"/>
      <c r="D89" s="521"/>
      <c r="F89" s="519" t="s">
        <v>389</v>
      </c>
      <c r="G89" s="521">
        <v>602955</v>
      </c>
      <c r="H89" s="519"/>
      <c r="I89" s="521"/>
    </row>
    <row r="90" spans="1:9">
      <c r="A90" s="519" t="s">
        <v>405</v>
      </c>
      <c r="B90" s="521">
        <f>B91-SUM(B79:B89)</f>
        <v>681606</v>
      </c>
      <c r="C90" s="519" t="s">
        <v>405</v>
      </c>
      <c r="D90" s="521">
        <f>D91-SUM(D79:D89)</f>
        <v>3463</v>
      </c>
      <c r="F90" s="519" t="s">
        <v>405</v>
      </c>
      <c r="G90" s="521">
        <f>G91-SUM(G79:G89)</f>
        <v>708076</v>
      </c>
      <c r="H90" s="519" t="s">
        <v>405</v>
      </c>
      <c r="I90" s="521">
        <f>I91-SUM(I79:I89)</f>
        <v>40</v>
      </c>
    </row>
    <row r="91" spans="1:9">
      <c r="A91" s="519" t="s">
        <v>406</v>
      </c>
      <c r="B91" s="521">
        <v>2906721</v>
      </c>
      <c r="C91" s="519" t="s">
        <v>406</v>
      </c>
      <c r="D91" s="521">
        <v>1198270</v>
      </c>
      <c r="F91" s="519" t="s">
        <v>406</v>
      </c>
      <c r="G91" s="521">
        <v>4229945</v>
      </c>
      <c r="H91" s="519" t="s">
        <v>406</v>
      </c>
      <c r="I91" s="521">
        <v>264481</v>
      </c>
    </row>
    <row r="93" spans="1:9">
      <c r="A93" s="13" t="s">
        <v>437</v>
      </c>
      <c r="F93" s="61" t="s">
        <v>438</v>
      </c>
    </row>
    <row r="94" spans="1:9">
      <c r="A94" s="32" t="s">
        <v>379</v>
      </c>
      <c r="B94" s="527" t="s">
        <v>380</v>
      </c>
      <c r="C94" s="32" t="s">
        <v>381</v>
      </c>
      <c r="D94" s="527" t="s">
        <v>382</v>
      </c>
      <c r="F94" s="32" t="s">
        <v>379</v>
      </c>
      <c r="G94" s="527" t="s">
        <v>380</v>
      </c>
      <c r="H94" s="32" t="s">
        <v>381</v>
      </c>
      <c r="I94" s="527" t="s">
        <v>382</v>
      </c>
    </row>
    <row r="95" spans="1:9">
      <c r="A95" s="519" t="s">
        <v>409</v>
      </c>
      <c r="B95" s="521">
        <v>1055962</v>
      </c>
      <c r="C95" s="519" t="s">
        <v>386</v>
      </c>
      <c r="D95" s="534">
        <v>2310508</v>
      </c>
      <c r="F95" s="519" t="s">
        <v>387</v>
      </c>
      <c r="G95" s="521">
        <v>1077111</v>
      </c>
      <c r="H95" s="519" t="s">
        <v>393</v>
      </c>
      <c r="I95" s="521">
        <v>222181</v>
      </c>
    </row>
    <row r="96" spans="1:9">
      <c r="A96" s="519" t="s">
        <v>389</v>
      </c>
      <c r="B96" s="521">
        <v>162150</v>
      </c>
      <c r="C96" s="519" t="s">
        <v>424</v>
      </c>
      <c r="D96" s="534">
        <v>382101</v>
      </c>
      <c r="F96" s="519" t="s">
        <v>383</v>
      </c>
      <c r="G96" s="521">
        <v>182014</v>
      </c>
      <c r="H96" s="519" t="s">
        <v>386</v>
      </c>
      <c r="I96" s="521">
        <v>410721</v>
      </c>
    </row>
    <row r="97" spans="1:14">
      <c r="A97" s="519" t="s">
        <v>394</v>
      </c>
      <c r="B97" s="521">
        <v>835639</v>
      </c>
      <c r="C97" s="519" t="s">
        <v>393</v>
      </c>
      <c r="D97" s="534">
        <v>919285</v>
      </c>
      <c r="F97" s="519" t="s">
        <v>412</v>
      </c>
      <c r="G97" s="521">
        <v>183755</v>
      </c>
      <c r="H97" s="519" t="s">
        <v>392</v>
      </c>
      <c r="I97" s="521">
        <v>21755</v>
      </c>
    </row>
    <row r="98" spans="1:14">
      <c r="A98" s="519" t="s">
        <v>395</v>
      </c>
      <c r="B98" s="521">
        <v>79433</v>
      </c>
      <c r="C98" s="519" t="s">
        <v>397</v>
      </c>
      <c r="D98" s="534">
        <v>93925</v>
      </c>
      <c r="F98" s="519" t="s">
        <v>99</v>
      </c>
      <c r="G98" s="521">
        <v>72079</v>
      </c>
      <c r="H98" s="519" t="s">
        <v>394</v>
      </c>
      <c r="I98" s="521">
        <v>0</v>
      </c>
    </row>
    <row r="99" spans="1:14">
      <c r="A99" s="519" t="s">
        <v>412</v>
      </c>
      <c r="B99" s="521">
        <v>517689</v>
      </c>
      <c r="C99" s="519" t="s">
        <v>428</v>
      </c>
      <c r="D99" s="534">
        <v>37518</v>
      </c>
      <c r="F99" s="519" t="s">
        <v>439</v>
      </c>
      <c r="G99" s="521">
        <v>68015</v>
      </c>
      <c r="H99" s="519" t="s">
        <v>415</v>
      </c>
      <c r="I99" s="521">
        <v>0</v>
      </c>
    </row>
    <row r="100" spans="1:14">
      <c r="A100" s="519" t="s">
        <v>387</v>
      </c>
      <c r="B100" s="521">
        <v>489248</v>
      </c>
      <c r="C100" s="519" t="s">
        <v>392</v>
      </c>
      <c r="D100" s="534">
        <v>11478</v>
      </c>
      <c r="F100" s="519" t="s">
        <v>66</v>
      </c>
      <c r="G100" s="521">
        <v>62709</v>
      </c>
      <c r="H100" s="519" t="s">
        <v>22</v>
      </c>
      <c r="I100" s="521">
        <v>0</v>
      </c>
    </row>
    <row r="101" spans="1:14">
      <c r="A101" s="519" t="s">
        <v>401</v>
      </c>
      <c r="B101" s="521">
        <v>277835</v>
      </c>
      <c r="C101" s="519" t="s">
        <v>417</v>
      </c>
      <c r="D101" s="534">
        <v>98024</v>
      </c>
      <c r="F101" s="519" t="s">
        <v>389</v>
      </c>
      <c r="G101" s="521">
        <v>98231</v>
      </c>
      <c r="H101" s="519" t="s">
        <v>427</v>
      </c>
      <c r="I101" s="521">
        <v>116573</v>
      </c>
    </row>
    <row r="102" spans="1:14">
      <c r="A102" s="519" t="s">
        <v>416</v>
      </c>
      <c r="B102" s="529">
        <v>361835</v>
      </c>
      <c r="C102" s="519" t="s">
        <v>395</v>
      </c>
      <c r="D102" s="534">
        <v>1849</v>
      </c>
      <c r="F102" s="519" t="s">
        <v>440</v>
      </c>
      <c r="G102" s="521">
        <v>55116</v>
      </c>
      <c r="H102" s="519" t="s">
        <v>66</v>
      </c>
      <c r="I102" s="521">
        <v>0</v>
      </c>
    </row>
    <row r="103" spans="1:14">
      <c r="A103" s="528" t="s">
        <v>411</v>
      </c>
      <c r="B103" s="529">
        <v>746008</v>
      </c>
      <c r="C103" s="519" t="s">
        <v>394</v>
      </c>
      <c r="D103" s="534">
        <v>56630</v>
      </c>
      <c r="F103" s="519" t="s">
        <v>416</v>
      </c>
      <c r="G103" s="521">
        <v>53521</v>
      </c>
      <c r="H103" s="519" t="s">
        <v>387</v>
      </c>
      <c r="I103" s="521">
        <v>0</v>
      </c>
    </row>
    <row r="104" spans="1:14">
      <c r="A104" s="519" t="s">
        <v>399</v>
      </c>
      <c r="B104" s="529">
        <v>103139</v>
      </c>
      <c r="C104" s="519" t="s">
        <v>416</v>
      </c>
      <c r="D104" s="534">
        <v>1872</v>
      </c>
      <c r="F104" s="528" t="s">
        <v>411</v>
      </c>
      <c r="G104" s="521">
        <v>174863</v>
      </c>
      <c r="H104" s="519"/>
      <c r="I104" s="521"/>
    </row>
    <row r="105" spans="1:14">
      <c r="A105" s="519" t="s">
        <v>405</v>
      </c>
      <c r="B105" s="521">
        <f>B106-SUM(B94:B104)</f>
        <v>1025813</v>
      </c>
      <c r="C105" s="519" t="s">
        <v>405</v>
      </c>
      <c r="D105" s="534">
        <f>D106-SUM(D94:D104)</f>
        <v>41234</v>
      </c>
      <c r="F105" s="519" t="s">
        <v>405</v>
      </c>
      <c r="G105" s="521">
        <f>G106-SUM(G94:G104)</f>
        <v>698018</v>
      </c>
      <c r="H105" s="519" t="s">
        <v>405</v>
      </c>
      <c r="I105" s="521">
        <f>I106-SUM(I94:I104)</f>
        <v>0</v>
      </c>
    </row>
    <row r="106" spans="1:14">
      <c r="A106" s="519" t="s">
        <v>406</v>
      </c>
      <c r="B106" s="521">
        <v>5654751</v>
      </c>
      <c r="C106" s="519" t="s">
        <v>406</v>
      </c>
      <c r="D106" s="534">
        <v>3954424</v>
      </c>
      <c r="F106" s="519" t="s">
        <v>406</v>
      </c>
      <c r="G106" s="521">
        <v>2725432</v>
      </c>
      <c r="H106" s="519" t="s">
        <v>406</v>
      </c>
      <c r="I106" s="521">
        <v>771230</v>
      </c>
    </row>
    <row r="108" spans="1:14">
      <c r="A108" s="13" t="s">
        <v>441</v>
      </c>
      <c r="F108" s="13" t="s">
        <v>462</v>
      </c>
      <c r="K108" s="5"/>
      <c r="L108" s="5"/>
      <c r="M108" s="5"/>
      <c r="N108" s="5"/>
    </row>
    <row r="109" spans="1:14">
      <c r="A109" s="32" t="s">
        <v>379</v>
      </c>
      <c r="B109" s="527" t="s">
        <v>380</v>
      </c>
      <c r="C109" s="32" t="s">
        <v>381</v>
      </c>
      <c r="D109" s="527" t="s">
        <v>382</v>
      </c>
      <c r="F109" s="32" t="s">
        <v>379</v>
      </c>
      <c r="G109" s="527" t="s">
        <v>380</v>
      </c>
      <c r="H109" s="32" t="s">
        <v>381</v>
      </c>
      <c r="I109" s="527" t="s">
        <v>382</v>
      </c>
      <c r="K109" s="5"/>
      <c r="L109" s="5"/>
      <c r="M109" s="5"/>
      <c r="N109" s="5"/>
    </row>
    <row r="110" spans="1:14">
      <c r="A110" s="519" t="s">
        <v>409</v>
      </c>
      <c r="B110" s="521">
        <v>891959</v>
      </c>
      <c r="C110" s="519" t="s">
        <v>386</v>
      </c>
      <c r="D110" s="521">
        <v>5399892</v>
      </c>
      <c r="F110" s="519" t="s">
        <v>409</v>
      </c>
      <c r="G110" s="521">
        <v>657222</v>
      </c>
      <c r="H110" s="519" t="s">
        <v>442</v>
      </c>
      <c r="I110" s="521">
        <v>0</v>
      </c>
      <c r="K110" s="5"/>
      <c r="L110" s="5"/>
      <c r="M110" s="5"/>
      <c r="N110" s="5"/>
    </row>
    <row r="111" spans="1:14">
      <c r="A111" s="519" t="s">
        <v>387</v>
      </c>
      <c r="B111" s="521">
        <v>550524</v>
      </c>
      <c r="C111" s="519" t="s">
        <v>442</v>
      </c>
      <c r="D111" s="521">
        <v>43</v>
      </c>
      <c r="F111" s="519" t="s">
        <v>389</v>
      </c>
      <c r="G111" s="521">
        <v>91518</v>
      </c>
      <c r="H111" s="519" t="s">
        <v>386</v>
      </c>
      <c r="I111" s="521">
        <v>23155</v>
      </c>
      <c r="K111" s="5"/>
      <c r="L111" s="5"/>
      <c r="M111" s="5"/>
      <c r="N111" s="5"/>
    </row>
    <row r="112" spans="1:14">
      <c r="A112" s="519" t="s">
        <v>388</v>
      </c>
      <c r="B112" s="521">
        <v>553605</v>
      </c>
      <c r="C112" s="519" t="s">
        <v>424</v>
      </c>
      <c r="D112" s="521">
        <v>7807</v>
      </c>
      <c r="F112" s="519" t="s">
        <v>443</v>
      </c>
      <c r="G112" s="521">
        <v>193003</v>
      </c>
      <c r="H112" s="519" t="s">
        <v>383</v>
      </c>
      <c r="I112" s="521">
        <v>153323</v>
      </c>
      <c r="K112" s="5"/>
      <c r="L112" s="5"/>
      <c r="M112" s="5"/>
      <c r="N112" s="5"/>
    </row>
    <row r="113" spans="1:14">
      <c r="A113" s="519" t="s">
        <v>443</v>
      </c>
      <c r="B113" s="521">
        <v>157917</v>
      </c>
      <c r="C113" s="519" t="s">
        <v>393</v>
      </c>
      <c r="D113" s="521">
        <v>89956</v>
      </c>
      <c r="F113" s="519" t="s">
        <v>388</v>
      </c>
      <c r="G113" s="521">
        <v>392254</v>
      </c>
      <c r="H113" s="519" t="s">
        <v>424</v>
      </c>
      <c r="I113" s="521">
        <v>5176</v>
      </c>
      <c r="K113" s="5"/>
      <c r="L113" s="5"/>
      <c r="M113" s="5"/>
      <c r="N113" s="5"/>
    </row>
    <row r="114" spans="1:14">
      <c r="A114" s="519" t="s">
        <v>401</v>
      </c>
      <c r="B114" s="521">
        <v>125178</v>
      </c>
      <c r="C114" s="519" t="s">
        <v>232</v>
      </c>
      <c r="D114" s="521">
        <v>0</v>
      </c>
      <c r="F114" s="519" t="s">
        <v>428</v>
      </c>
      <c r="G114" s="521">
        <v>56933</v>
      </c>
      <c r="H114" s="519" t="s">
        <v>393</v>
      </c>
      <c r="I114" s="521">
        <v>91959</v>
      </c>
      <c r="K114" s="5"/>
      <c r="L114" s="5"/>
      <c r="M114" s="5"/>
      <c r="N114" s="5"/>
    </row>
    <row r="115" spans="1:14">
      <c r="A115" s="519" t="s">
        <v>234</v>
      </c>
      <c r="B115" s="521">
        <v>644812</v>
      </c>
      <c r="C115" s="519" t="s">
        <v>395</v>
      </c>
      <c r="D115" s="521">
        <v>456589</v>
      </c>
      <c r="F115" s="519" t="s">
        <v>397</v>
      </c>
      <c r="G115" s="521">
        <v>63030</v>
      </c>
      <c r="H115" s="519" t="s">
        <v>401</v>
      </c>
      <c r="I115" s="520">
        <v>3657</v>
      </c>
      <c r="K115" s="5"/>
      <c r="L115" s="5"/>
      <c r="M115" s="5"/>
      <c r="N115" s="5"/>
    </row>
    <row r="116" spans="1:14">
      <c r="A116" s="519" t="s">
        <v>416</v>
      </c>
      <c r="B116" s="521">
        <v>332324</v>
      </c>
      <c r="C116" s="519" t="s">
        <v>383</v>
      </c>
      <c r="D116" s="521">
        <v>0</v>
      </c>
      <c r="F116" s="519" t="s">
        <v>234</v>
      </c>
      <c r="G116" s="521">
        <v>295765</v>
      </c>
      <c r="H116" s="519" t="s">
        <v>395</v>
      </c>
      <c r="I116" s="521">
        <v>53778</v>
      </c>
      <c r="K116" s="5"/>
      <c r="L116" s="5"/>
      <c r="M116" s="5"/>
      <c r="N116" s="5"/>
    </row>
    <row r="117" spans="1:14">
      <c r="A117" s="519" t="s">
        <v>427</v>
      </c>
      <c r="B117" s="521">
        <v>76061</v>
      </c>
      <c r="C117" s="519" t="s">
        <v>401</v>
      </c>
      <c r="D117" s="521">
        <v>5831</v>
      </c>
      <c r="F117" s="519" t="s">
        <v>412</v>
      </c>
      <c r="G117" s="521">
        <v>425034</v>
      </c>
      <c r="H117" s="519" t="s">
        <v>463</v>
      </c>
      <c r="I117" s="521">
        <v>2798</v>
      </c>
      <c r="K117" s="5"/>
      <c r="L117" s="5"/>
      <c r="M117" s="5"/>
      <c r="N117" s="5"/>
    </row>
    <row r="118" spans="1:14">
      <c r="A118" s="519" t="s">
        <v>389</v>
      </c>
      <c r="B118" s="521">
        <v>140479</v>
      </c>
      <c r="C118" s="519" t="s">
        <v>233</v>
      </c>
      <c r="D118" s="521">
        <v>0</v>
      </c>
      <c r="F118" s="519" t="s">
        <v>416</v>
      </c>
      <c r="G118" s="521">
        <v>165669</v>
      </c>
      <c r="H118" s="519" t="s">
        <v>404</v>
      </c>
      <c r="I118" s="521">
        <v>0</v>
      </c>
      <c r="K118" s="5"/>
      <c r="L118" s="5"/>
      <c r="M118" s="5"/>
      <c r="N118" s="5"/>
    </row>
    <row r="119" spans="1:14">
      <c r="A119" s="519" t="s">
        <v>412</v>
      </c>
      <c r="B119" s="521">
        <v>321861</v>
      </c>
      <c r="C119" s="519"/>
      <c r="D119" s="521"/>
      <c r="F119" s="519" t="s">
        <v>399</v>
      </c>
      <c r="G119" s="521">
        <v>60140</v>
      </c>
      <c r="H119" s="519" t="s">
        <v>464</v>
      </c>
      <c r="I119" s="521">
        <v>0</v>
      </c>
      <c r="K119" s="5"/>
      <c r="L119" s="5"/>
      <c r="M119" s="5"/>
      <c r="N119" s="5"/>
    </row>
    <row r="120" spans="1:14">
      <c r="A120" s="519" t="s">
        <v>405</v>
      </c>
      <c r="B120" s="521">
        <f>B121-SUM(B109:B119)</f>
        <v>592423</v>
      </c>
      <c r="C120" s="519" t="s">
        <v>405</v>
      </c>
      <c r="D120" s="521">
        <f>D121-SUM(D109:D119)</f>
        <v>0</v>
      </c>
      <c r="F120" s="519" t="s">
        <v>405</v>
      </c>
      <c r="G120" s="521">
        <f>G121-SUM(G109:G119)</f>
        <v>313890</v>
      </c>
      <c r="H120" s="535" t="s">
        <v>405</v>
      </c>
      <c r="I120" s="521">
        <f>I121-SUM(I109:I119)</f>
        <v>0</v>
      </c>
      <c r="K120" s="5"/>
      <c r="L120" s="5"/>
      <c r="M120" s="5"/>
      <c r="N120" s="5"/>
    </row>
    <row r="121" spans="1:14">
      <c r="A121" s="519" t="s">
        <v>406</v>
      </c>
      <c r="B121" s="521">
        <v>4387143</v>
      </c>
      <c r="C121" s="519" t="s">
        <v>406</v>
      </c>
      <c r="D121" s="521">
        <v>5960118</v>
      </c>
      <c r="F121" s="519" t="s">
        <v>406</v>
      </c>
      <c r="G121" s="521">
        <v>2714458</v>
      </c>
      <c r="H121" s="519" t="s">
        <v>406</v>
      </c>
      <c r="I121" s="521">
        <v>333846</v>
      </c>
    </row>
    <row r="122" spans="1:14">
      <c r="F122" s="5"/>
      <c r="G122" s="119"/>
      <c r="H122" s="5"/>
      <c r="I122" s="119"/>
    </row>
    <row r="123" spans="1:14">
      <c r="A123" s="13" t="s">
        <v>445</v>
      </c>
      <c r="F123" s="61" t="s">
        <v>465</v>
      </c>
    </row>
    <row r="124" spans="1:14">
      <c r="A124" s="32" t="s">
        <v>379</v>
      </c>
      <c r="B124" s="527" t="s">
        <v>380</v>
      </c>
      <c r="C124" s="32" t="s">
        <v>381</v>
      </c>
      <c r="D124" s="527" t="s">
        <v>382</v>
      </c>
      <c r="F124" s="32" t="s">
        <v>379</v>
      </c>
      <c r="G124" s="527" t="s">
        <v>380</v>
      </c>
      <c r="H124" s="32" t="s">
        <v>381</v>
      </c>
      <c r="I124" s="527" t="s">
        <v>382</v>
      </c>
    </row>
    <row r="125" spans="1:14">
      <c r="A125" s="519" t="s">
        <v>234</v>
      </c>
      <c r="B125" s="521">
        <v>6356</v>
      </c>
      <c r="C125" s="519" t="s">
        <v>386</v>
      </c>
      <c r="D125" s="521">
        <v>0</v>
      </c>
      <c r="F125" s="519" t="s">
        <v>409</v>
      </c>
      <c r="G125" s="521">
        <v>229164</v>
      </c>
      <c r="H125" s="519" t="s">
        <v>393</v>
      </c>
      <c r="I125" s="521">
        <v>302328</v>
      </c>
    </row>
    <row r="126" spans="1:14">
      <c r="A126" s="519" t="s">
        <v>383</v>
      </c>
      <c r="B126" s="521">
        <v>21391</v>
      </c>
      <c r="C126" s="519" t="s">
        <v>393</v>
      </c>
      <c r="D126" s="521">
        <v>6101</v>
      </c>
      <c r="F126" s="519" t="s">
        <v>388</v>
      </c>
      <c r="G126" s="521">
        <v>436288</v>
      </c>
      <c r="H126" s="519" t="s">
        <v>385</v>
      </c>
      <c r="I126" s="521">
        <v>2324</v>
      </c>
    </row>
    <row r="127" spans="1:14">
      <c r="A127" s="519" t="s">
        <v>412</v>
      </c>
      <c r="B127" s="521">
        <v>34642</v>
      </c>
      <c r="C127" s="519" t="s">
        <v>392</v>
      </c>
      <c r="D127" s="521">
        <v>7008</v>
      </c>
      <c r="F127" s="519" t="s">
        <v>412</v>
      </c>
      <c r="G127" s="521">
        <v>250336</v>
      </c>
      <c r="H127" s="519" t="s">
        <v>428</v>
      </c>
      <c r="I127" s="521">
        <v>0</v>
      </c>
    </row>
    <row r="128" spans="1:14">
      <c r="A128" s="519" t="s">
        <v>394</v>
      </c>
      <c r="B128" s="521">
        <v>18194</v>
      </c>
      <c r="C128" s="519" t="s">
        <v>414</v>
      </c>
      <c r="D128" s="521">
        <v>0</v>
      </c>
      <c r="F128" s="519" t="s">
        <v>387</v>
      </c>
      <c r="G128" s="521">
        <v>60496</v>
      </c>
      <c r="H128" s="519" t="s">
        <v>417</v>
      </c>
      <c r="I128" s="521">
        <v>1228</v>
      </c>
    </row>
    <row r="129" spans="1:14">
      <c r="A129" s="519" t="s">
        <v>413</v>
      </c>
      <c r="B129" s="521">
        <v>34524</v>
      </c>
      <c r="C129" s="519" t="s">
        <v>22</v>
      </c>
      <c r="D129" s="521">
        <v>0</v>
      </c>
      <c r="F129" s="519" t="s">
        <v>401</v>
      </c>
      <c r="G129" s="521">
        <v>58733</v>
      </c>
      <c r="H129" s="519" t="s">
        <v>383</v>
      </c>
      <c r="I129" s="521">
        <v>441</v>
      </c>
    </row>
    <row r="130" spans="1:14">
      <c r="A130" s="519" t="s">
        <v>417</v>
      </c>
      <c r="B130" s="521">
        <v>10104</v>
      </c>
      <c r="C130" s="519" t="s">
        <v>396</v>
      </c>
      <c r="D130" s="521">
        <v>0</v>
      </c>
      <c r="F130" s="519" t="s">
        <v>416</v>
      </c>
      <c r="G130" s="521">
        <v>94543</v>
      </c>
      <c r="H130" s="519" t="s">
        <v>392</v>
      </c>
      <c r="I130" s="521">
        <v>10254</v>
      </c>
    </row>
    <row r="131" spans="1:14">
      <c r="A131" s="519" t="s">
        <v>416</v>
      </c>
      <c r="B131" s="521">
        <v>9515</v>
      </c>
      <c r="C131" s="519" t="s">
        <v>66</v>
      </c>
      <c r="D131" s="521">
        <v>7439</v>
      </c>
      <c r="F131" s="528" t="s">
        <v>411</v>
      </c>
      <c r="G131" s="521">
        <v>142092</v>
      </c>
      <c r="H131" s="519" t="s">
        <v>410</v>
      </c>
      <c r="I131" s="521">
        <v>1558</v>
      </c>
    </row>
    <row r="132" spans="1:14">
      <c r="A132" s="519" t="s">
        <v>446</v>
      </c>
      <c r="B132" s="521">
        <v>7563</v>
      </c>
      <c r="C132" s="519" t="s">
        <v>395</v>
      </c>
      <c r="D132" s="521">
        <v>0</v>
      </c>
      <c r="F132" s="519" t="s">
        <v>414</v>
      </c>
      <c r="G132" s="521">
        <v>53815</v>
      </c>
      <c r="H132" s="519" t="s">
        <v>389</v>
      </c>
      <c r="I132" s="521">
        <v>5436</v>
      </c>
    </row>
    <row r="133" spans="1:14">
      <c r="A133" s="519" t="s">
        <v>447</v>
      </c>
      <c r="B133" s="529">
        <v>6389</v>
      </c>
      <c r="C133" s="519"/>
      <c r="D133" s="521"/>
      <c r="F133" s="519" t="s">
        <v>417</v>
      </c>
      <c r="G133" s="521">
        <v>52797</v>
      </c>
      <c r="H133" s="519" t="s">
        <v>401</v>
      </c>
      <c r="I133" s="521">
        <v>277</v>
      </c>
    </row>
    <row r="134" spans="1:14">
      <c r="A134" s="519" t="s">
        <v>440</v>
      </c>
      <c r="B134" s="529">
        <v>4687</v>
      </c>
      <c r="C134" s="114"/>
      <c r="D134" s="27"/>
      <c r="F134" s="519" t="s">
        <v>466</v>
      </c>
      <c r="G134" s="521">
        <v>44570</v>
      </c>
      <c r="H134" s="519"/>
      <c r="I134" s="521"/>
    </row>
    <row r="135" spans="1:14">
      <c r="A135" s="519" t="s">
        <v>405</v>
      </c>
      <c r="B135" s="521">
        <f>B136-SUM(B125:B134)</f>
        <v>21872</v>
      </c>
      <c r="C135" s="519" t="s">
        <v>405</v>
      </c>
      <c r="D135" s="521">
        <f>D136-SUM(D125:D134)</f>
        <v>0</v>
      </c>
      <c r="F135" s="519" t="s">
        <v>405</v>
      </c>
      <c r="G135" s="521">
        <f>G136-SUM(G125:G134)</f>
        <v>295571</v>
      </c>
      <c r="H135" s="519" t="s">
        <v>405</v>
      </c>
      <c r="I135" s="521">
        <f>I136-SUM(I125:I134)</f>
        <v>47</v>
      </c>
    </row>
    <row r="136" spans="1:14">
      <c r="A136" s="519" t="s">
        <v>406</v>
      </c>
      <c r="B136" s="521">
        <v>175237</v>
      </c>
      <c r="C136" s="519" t="s">
        <v>406</v>
      </c>
      <c r="D136" s="521">
        <v>20548</v>
      </c>
      <c r="F136" s="519" t="s">
        <v>406</v>
      </c>
      <c r="G136" s="521">
        <v>1718405</v>
      </c>
      <c r="H136" s="519" t="s">
        <v>406</v>
      </c>
      <c r="I136" s="521">
        <v>323893</v>
      </c>
    </row>
    <row r="138" spans="1:14">
      <c r="A138" s="61" t="s">
        <v>448</v>
      </c>
      <c r="F138" s="13" t="s">
        <v>467</v>
      </c>
      <c r="K138" s="5"/>
      <c r="L138" s="5"/>
      <c r="M138" s="5"/>
      <c r="N138" s="5"/>
    </row>
    <row r="139" spans="1:14">
      <c r="A139" s="32" t="s">
        <v>379</v>
      </c>
      <c r="B139" s="527" t="s">
        <v>380</v>
      </c>
      <c r="C139" s="32" t="s">
        <v>381</v>
      </c>
      <c r="D139" s="527" t="s">
        <v>382</v>
      </c>
      <c r="F139" s="32" t="s">
        <v>379</v>
      </c>
      <c r="G139" s="527" t="s">
        <v>380</v>
      </c>
      <c r="H139" s="32" t="s">
        <v>381</v>
      </c>
      <c r="I139" s="527" t="s">
        <v>382</v>
      </c>
      <c r="K139" s="5"/>
      <c r="L139" s="5"/>
      <c r="M139" s="5"/>
      <c r="N139" s="5"/>
    </row>
    <row r="140" spans="1:14">
      <c r="A140" s="519" t="s">
        <v>443</v>
      </c>
      <c r="B140" s="521">
        <v>193129</v>
      </c>
      <c r="C140" s="519" t="s">
        <v>386</v>
      </c>
      <c r="D140" s="521">
        <v>291</v>
      </c>
      <c r="F140" s="519" t="s">
        <v>409</v>
      </c>
      <c r="G140" s="521">
        <v>380595</v>
      </c>
      <c r="H140" s="519" t="s">
        <v>393</v>
      </c>
      <c r="I140" s="521">
        <v>598568</v>
      </c>
      <c r="K140" s="5"/>
      <c r="L140" s="5"/>
      <c r="M140" s="5"/>
      <c r="N140" s="5"/>
    </row>
    <row r="141" spans="1:14">
      <c r="A141" s="519" t="s">
        <v>409</v>
      </c>
      <c r="B141" s="521">
        <v>1006712</v>
      </c>
      <c r="C141" s="519" t="s">
        <v>468</v>
      </c>
      <c r="D141" s="521">
        <v>0</v>
      </c>
      <c r="F141" s="519" t="s">
        <v>388</v>
      </c>
      <c r="G141" s="521">
        <v>401483</v>
      </c>
      <c r="H141" s="519" t="s">
        <v>446</v>
      </c>
      <c r="I141" s="521">
        <v>0</v>
      </c>
      <c r="K141" s="5"/>
      <c r="L141" s="5"/>
      <c r="M141" s="5"/>
      <c r="N141" s="5"/>
    </row>
    <row r="142" spans="1:14">
      <c r="A142" s="519" t="s">
        <v>416</v>
      </c>
      <c r="B142" s="521">
        <v>109802</v>
      </c>
      <c r="C142" s="519" t="s">
        <v>393</v>
      </c>
      <c r="D142" s="521">
        <v>887935</v>
      </c>
      <c r="F142" s="519" t="s">
        <v>412</v>
      </c>
      <c r="G142" s="521">
        <v>271097</v>
      </c>
      <c r="H142" s="519" t="s">
        <v>386</v>
      </c>
      <c r="I142" s="521">
        <v>2203</v>
      </c>
      <c r="K142" s="5"/>
      <c r="L142" s="5"/>
      <c r="M142" s="5"/>
      <c r="N142" s="5"/>
    </row>
    <row r="143" spans="1:14">
      <c r="A143" s="519" t="s">
        <v>388</v>
      </c>
      <c r="B143" s="521">
        <v>558756</v>
      </c>
      <c r="C143" s="519" t="s">
        <v>399</v>
      </c>
      <c r="D143" s="521">
        <v>0</v>
      </c>
      <c r="F143" s="519" t="s">
        <v>234</v>
      </c>
      <c r="G143" s="521">
        <v>182075</v>
      </c>
      <c r="H143" s="519" t="s">
        <v>233</v>
      </c>
      <c r="I143" s="521">
        <v>0</v>
      </c>
      <c r="K143" s="5"/>
      <c r="L143" s="5"/>
      <c r="M143" s="5"/>
      <c r="N143" s="5"/>
    </row>
    <row r="144" spans="1:14">
      <c r="A144" s="519" t="s">
        <v>389</v>
      </c>
      <c r="B144" s="521">
        <v>187723</v>
      </c>
      <c r="C144" s="519" t="s">
        <v>401</v>
      </c>
      <c r="D144" s="521">
        <v>247</v>
      </c>
      <c r="F144" s="519" t="s">
        <v>389</v>
      </c>
      <c r="G144" s="521">
        <v>398441</v>
      </c>
      <c r="H144" s="519" t="s">
        <v>22</v>
      </c>
      <c r="I144" s="521">
        <v>0</v>
      </c>
      <c r="K144" s="5"/>
      <c r="L144" s="5"/>
      <c r="M144" s="5"/>
      <c r="N144" s="5"/>
    </row>
    <row r="145" spans="1:14">
      <c r="A145" s="519" t="s">
        <v>401</v>
      </c>
      <c r="B145" s="521">
        <v>75395</v>
      </c>
      <c r="C145" s="519" t="s">
        <v>425</v>
      </c>
      <c r="D145" s="521">
        <v>0</v>
      </c>
      <c r="F145" s="519" t="s">
        <v>387</v>
      </c>
      <c r="G145" s="521">
        <v>267933</v>
      </c>
      <c r="H145" s="519" t="s">
        <v>387</v>
      </c>
      <c r="I145" s="521">
        <v>0</v>
      </c>
      <c r="K145" s="5"/>
      <c r="L145" s="5"/>
      <c r="M145" s="5"/>
      <c r="N145" s="5"/>
    </row>
    <row r="146" spans="1:14">
      <c r="A146" s="519" t="s">
        <v>412</v>
      </c>
      <c r="B146" s="521">
        <v>235573</v>
      </c>
      <c r="C146" s="519" t="s">
        <v>440</v>
      </c>
      <c r="D146" s="521">
        <v>10040</v>
      </c>
      <c r="F146" s="519" t="s">
        <v>401</v>
      </c>
      <c r="G146" s="521">
        <v>104694</v>
      </c>
      <c r="H146" s="519" t="s">
        <v>392</v>
      </c>
      <c r="I146" s="521">
        <v>239313</v>
      </c>
      <c r="K146" s="5"/>
      <c r="L146" s="5"/>
      <c r="M146" s="5"/>
      <c r="N146" s="5"/>
    </row>
    <row r="147" spans="1:14">
      <c r="A147" s="519" t="s">
        <v>449</v>
      </c>
      <c r="B147" s="521">
        <v>749609</v>
      </c>
      <c r="C147" s="519" t="s">
        <v>394</v>
      </c>
      <c r="D147" s="521">
        <v>0</v>
      </c>
      <c r="F147" s="519" t="s">
        <v>399</v>
      </c>
      <c r="G147" s="521">
        <v>114594</v>
      </c>
      <c r="H147" s="519" t="s">
        <v>399</v>
      </c>
      <c r="I147" s="521">
        <v>2140</v>
      </c>
      <c r="K147" s="5"/>
      <c r="L147" s="5"/>
      <c r="M147" s="5"/>
      <c r="N147" s="5"/>
    </row>
    <row r="148" spans="1:14">
      <c r="A148" s="519" t="s">
        <v>234</v>
      </c>
      <c r="B148" s="521">
        <v>236872</v>
      </c>
      <c r="C148" s="519" t="s">
        <v>392</v>
      </c>
      <c r="D148" s="521">
        <v>77780</v>
      </c>
      <c r="F148" s="519" t="s">
        <v>443</v>
      </c>
      <c r="G148" s="521">
        <v>52217</v>
      </c>
      <c r="H148" s="519" t="s">
        <v>395</v>
      </c>
      <c r="I148" s="521">
        <v>0</v>
      </c>
      <c r="K148" s="5"/>
      <c r="L148" s="5"/>
      <c r="M148" s="5"/>
      <c r="N148" s="5"/>
    </row>
    <row r="149" spans="1:14">
      <c r="A149" s="519" t="s">
        <v>414</v>
      </c>
      <c r="B149" s="521">
        <v>87787</v>
      </c>
      <c r="C149" s="519"/>
      <c r="D149" s="521"/>
      <c r="F149" s="519" t="s">
        <v>416</v>
      </c>
      <c r="G149" s="521">
        <v>72392</v>
      </c>
      <c r="H149" s="519"/>
      <c r="I149" s="521"/>
      <c r="K149" s="5"/>
      <c r="L149" s="5"/>
      <c r="M149" s="5"/>
      <c r="N149" s="5"/>
    </row>
    <row r="150" spans="1:14">
      <c r="A150" s="519" t="s">
        <v>405</v>
      </c>
      <c r="B150" s="521">
        <f>B151-SUM(B139:B149)</f>
        <v>454993</v>
      </c>
      <c r="C150" s="519" t="s">
        <v>405</v>
      </c>
      <c r="D150" s="521">
        <f>D151-SUM(D140:D149)</f>
        <v>0</v>
      </c>
      <c r="F150" s="519" t="s">
        <v>405</v>
      </c>
      <c r="G150" s="521">
        <f>G151-SUM(G140:G149)</f>
        <v>480228</v>
      </c>
      <c r="H150" s="519" t="s">
        <v>405</v>
      </c>
      <c r="I150" s="521">
        <f>I151-SUM(I140:I149)</f>
        <v>5686</v>
      </c>
      <c r="K150" s="5"/>
      <c r="L150" s="5"/>
      <c r="M150" s="5"/>
      <c r="N150" s="5"/>
    </row>
    <row r="151" spans="1:14">
      <c r="A151" s="519" t="s">
        <v>406</v>
      </c>
      <c r="B151" s="521">
        <v>3896351</v>
      </c>
      <c r="C151" s="519" t="s">
        <v>406</v>
      </c>
      <c r="D151" s="521">
        <v>976293</v>
      </c>
      <c r="F151" s="519" t="s">
        <v>406</v>
      </c>
      <c r="G151" s="521">
        <v>2725749</v>
      </c>
      <c r="H151" s="519" t="s">
        <v>406</v>
      </c>
      <c r="I151" s="521">
        <v>847910</v>
      </c>
      <c r="K151" s="5"/>
      <c r="L151" s="5"/>
      <c r="M151" s="5"/>
      <c r="N151" s="5"/>
    </row>
    <row r="153" spans="1:14">
      <c r="A153" s="13" t="s">
        <v>469</v>
      </c>
      <c r="F153" s="13" t="s">
        <v>470</v>
      </c>
    </row>
    <row r="154" spans="1:14">
      <c r="A154" s="32" t="s">
        <v>379</v>
      </c>
      <c r="B154" s="527" t="s">
        <v>380</v>
      </c>
      <c r="C154" s="32" t="s">
        <v>381</v>
      </c>
      <c r="D154" s="527" t="s">
        <v>382</v>
      </c>
      <c r="F154" s="32" t="s">
        <v>379</v>
      </c>
      <c r="G154" s="527" t="s">
        <v>380</v>
      </c>
      <c r="H154" s="32" t="s">
        <v>381</v>
      </c>
      <c r="I154" s="527" t="s">
        <v>382</v>
      </c>
    </row>
    <row r="155" spans="1:14">
      <c r="A155" s="519" t="s">
        <v>409</v>
      </c>
      <c r="B155" s="521">
        <v>1558467</v>
      </c>
      <c r="C155" s="519" t="s">
        <v>386</v>
      </c>
      <c r="D155" s="521">
        <v>9632</v>
      </c>
      <c r="F155" s="519" t="s">
        <v>409</v>
      </c>
      <c r="G155" s="521">
        <v>745436</v>
      </c>
      <c r="H155" s="519" t="s">
        <v>383</v>
      </c>
      <c r="I155" s="521">
        <v>0</v>
      </c>
    </row>
    <row r="156" spans="1:14">
      <c r="A156" s="519" t="s">
        <v>401</v>
      </c>
      <c r="B156" s="521">
        <v>183529</v>
      </c>
      <c r="C156" s="519" t="s">
        <v>444</v>
      </c>
      <c r="D156" s="521">
        <v>46162</v>
      </c>
      <c r="F156" s="519" t="s">
        <v>387</v>
      </c>
      <c r="G156" s="521">
        <v>53871</v>
      </c>
      <c r="H156" s="519" t="s">
        <v>393</v>
      </c>
      <c r="I156" s="521">
        <v>139695</v>
      </c>
    </row>
    <row r="157" spans="1:14">
      <c r="A157" s="519" t="s">
        <v>388</v>
      </c>
      <c r="B157" s="521">
        <v>1173438</v>
      </c>
      <c r="C157" s="519" t="s">
        <v>388</v>
      </c>
      <c r="D157" s="521">
        <v>153754</v>
      </c>
      <c r="F157" s="519" t="s">
        <v>388</v>
      </c>
      <c r="G157" s="521">
        <v>198773</v>
      </c>
      <c r="H157" s="519" t="s">
        <v>66</v>
      </c>
      <c r="I157" s="521">
        <v>0</v>
      </c>
    </row>
    <row r="158" spans="1:14">
      <c r="A158" s="519" t="s">
        <v>389</v>
      </c>
      <c r="B158" s="521">
        <v>229729</v>
      </c>
      <c r="C158" s="519" t="s">
        <v>399</v>
      </c>
      <c r="D158" s="521">
        <v>19579</v>
      </c>
      <c r="F158" s="519" t="s">
        <v>471</v>
      </c>
      <c r="G158" s="521">
        <v>29248</v>
      </c>
      <c r="H158" s="519" t="s">
        <v>392</v>
      </c>
      <c r="I158" s="521">
        <v>33480</v>
      </c>
    </row>
    <row r="159" spans="1:14">
      <c r="A159" s="519" t="s">
        <v>385</v>
      </c>
      <c r="B159" s="521">
        <v>144140</v>
      </c>
      <c r="C159" s="519" t="s">
        <v>450</v>
      </c>
      <c r="D159" s="521">
        <v>0</v>
      </c>
      <c r="F159" s="519" t="s">
        <v>233</v>
      </c>
      <c r="G159" s="521">
        <v>106981</v>
      </c>
      <c r="H159" s="519" t="s">
        <v>451</v>
      </c>
      <c r="I159" s="521">
        <v>0</v>
      </c>
    </row>
    <row r="160" spans="1:14">
      <c r="A160" s="519" t="s">
        <v>416</v>
      </c>
      <c r="B160" s="521">
        <v>258322</v>
      </c>
      <c r="C160" s="519" t="s">
        <v>392</v>
      </c>
      <c r="D160" s="521">
        <v>482511</v>
      </c>
      <c r="F160" s="519" t="s">
        <v>66</v>
      </c>
      <c r="G160" s="521">
        <v>25145</v>
      </c>
      <c r="H160" s="519" t="s">
        <v>386</v>
      </c>
      <c r="I160" s="521">
        <v>0</v>
      </c>
    </row>
    <row r="161" spans="1:9">
      <c r="A161" s="519" t="s">
        <v>387</v>
      </c>
      <c r="B161" s="521">
        <v>182479</v>
      </c>
      <c r="C161" s="519" t="s">
        <v>393</v>
      </c>
      <c r="D161" s="521">
        <v>649876</v>
      </c>
      <c r="F161" s="519" t="s">
        <v>417</v>
      </c>
      <c r="G161" s="521">
        <v>39618</v>
      </c>
      <c r="H161" s="519" t="s">
        <v>388</v>
      </c>
      <c r="I161" s="521">
        <v>0</v>
      </c>
    </row>
    <row r="162" spans="1:9">
      <c r="A162" s="519" t="s">
        <v>426</v>
      </c>
      <c r="B162" s="521">
        <v>164507</v>
      </c>
      <c r="C162" s="519" t="s">
        <v>383</v>
      </c>
      <c r="D162" s="521">
        <v>0</v>
      </c>
      <c r="F162" s="519" t="s">
        <v>389</v>
      </c>
      <c r="G162" s="521">
        <v>19806</v>
      </c>
      <c r="H162" s="519" t="s">
        <v>472</v>
      </c>
      <c r="I162" s="521">
        <v>28809</v>
      </c>
    </row>
    <row r="163" spans="1:9">
      <c r="A163" s="519" t="s">
        <v>234</v>
      </c>
      <c r="B163" s="521">
        <v>538352</v>
      </c>
      <c r="C163" s="519" t="s">
        <v>395</v>
      </c>
      <c r="D163" s="521">
        <v>404648</v>
      </c>
      <c r="F163" s="519" t="s">
        <v>428</v>
      </c>
      <c r="G163" s="521">
        <v>43006</v>
      </c>
      <c r="H163" s="519" t="s">
        <v>452</v>
      </c>
      <c r="I163" s="521">
        <v>0</v>
      </c>
    </row>
    <row r="164" spans="1:9">
      <c r="A164" s="519" t="s">
        <v>417</v>
      </c>
      <c r="B164" s="521">
        <v>170444</v>
      </c>
      <c r="C164" s="519" t="s">
        <v>425</v>
      </c>
      <c r="D164" s="521">
        <v>0</v>
      </c>
      <c r="F164" s="519" t="s">
        <v>413</v>
      </c>
      <c r="G164" s="521">
        <v>22859</v>
      </c>
      <c r="H164" s="519" t="s">
        <v>395</v>
      </c>
      <c r="I164" s="521">
        <v>33112</v>
      </c>
    </row>
    <row r="165" spans="1:9">
      <c r="A165" s="519" t="s">
        <v>466</v>
      </c>
      <c r="B165" s="521">
        <v>167818</v>
      </c>
      <c r="C165" s="519" t="s">
        <v>415</v>
      </c>
      <c r="D165" s="521">
        <v>769672</v>
      </c>
      <c r="F165" s="519" t="s">
        <v>385</v>
      </c>
      <c r="G165" s="521">
        <v>73102</v>
      </c>
      <c r="H165" s="519" t="s">
        <v>401</v>
      </c>
      <c r="I165" s="521">
        <v>43</v>
      </c>
    </row>
    <row r="166" spans="1:9">
      <c r="A166" s="519" t="s">
        <v>233</v>
      </c>
      <c r="B166" s="521">
        <v>689899</v>
      </c>
      <c r="C166" s="519"/>
      <c r="D166" s="521"/>
      <c r="F166" s="519" t="s">
        <v>234</v>
      </c>
      <c r="G166" s="521">
        <v>60717</v>
      </c>
      <c r="H166" s="519"/>
      <c r="I166" s="521"/>
    </row>
    <row r="167" spans="1:9">
      <c r="A167" s="519" t="s">
        <v>405</v>
      </c>
      <c r="B167" s="521">
        <f>B168-SUM(B155:B166)</f>
        <v>1290885</v>
      </c>
      <c r="C167" s="519" t="s">
        <v>405</v>
      </c>
      <c r="D167" s="521">
        <f>D168-SUM(D155:D166)</f>
        <v>919</v>
      </c>
      <c r="F167" s="519" t="s">
        <v>405</v>
      </c>
      <c r="G167" s="521">
        <f>G168-SUM(G155:G166)</f>
        <v>144269</v>
      </c>
      <c r="H167" s="519" t="s">
        <v>405</v>
      </c>
      <c r="I167" s="521">
        <f>I168-SUM(I155:I166)</f>
        <v>0</v>
      </c>
    </row>
    <row r="168" spans="1:9">
      <c r="A168" s="519" t="s">
        <v>406</v>
      </c>
      <c r="B168" s="521">
        <v>6752009</v>
      </c>
      <c r="C168" s="519" t="s">
        <v>406</v>
      </c>
      <c r="D168" s="521">
        <v>2536753</v>
      </c>
      <c r="F168" s="519" t="s">
        <v>406</v>
      </c>
      <c r="G168" s="521">
        <v>1562831</v>
      </c>
      <c r="H168" s="519" t="s">
        <v>406</v>
      </c>
      <c r="I168" s="521">
        <v>235139</v>
      </c>
    </row>
    <row r="169" spans="1:9">
      <c r="A169" s="530"/>
    </row>
    <row r="170" spans="1:9">
      <c r="A170" s="536" t="s">
        <v>138</v>
      </c>
      <c r="B170" s="119"/>
      <c r="C170" s="5"/>
      <c r="D170" s="119"/>
      <c r="E170" s="5"/>
      <c r="F170" s="5"/>
      <c r="G170" s="119"/>
      <c r="H170" s="5"/>
      <c r="I170" s="119"/>
    </row>
    <row r="171" spans="1:9">
      <c r="A171" s="5"/>
      <c r="B171" s="119"/>
      <c r="C171" s="5"/>
      <c r="D171" s="119"/>
      <c r="E171" s="5"/>
      <c r="F171" s="5"/>
      <c r="G171" s="119"/>
      <c r="H171" s="5"/>
      <c r="I171" s="119"/>
    </row>
    <row r="172" spans="1:9">
      <c r="A172" s="5"/>
      <c r="B172" s="119"/>
      <c r="C172" s="5"/>
      <c r="D172" s="119"/>
      <c r="E172" s="5"/>
      <c r="F172" s="5"/>
      <c r="G172" s="119"/>
      <c r="H172" s="5"/>
      <c r="I172" s="119"/>
    </row>
    <row r="173" spans="1:9">
      <c r="A173" s="5"/>
      <c r="B173" s="119"/>
      <c r="C173" s="5"/>
      <c r="D173" s="119"/>
      <c r="E173" s="5"/>
      <c r="F173" s="5"/>
      <c r="G173" s="119"/>
      <c r="H173" s="5"/>
      <c r="I173" s="119"/>
    </row>
    <row r="174" spans="1:9">
      <c r="A174" s="5"/>
      <c r="B174" s="119"/>
      <c r="C174" s="5"/>
      <c r="D174" s="119"/>
      <c r="E174" s="5"/>
      <c r="F174" s="5"/>
      <c r="G174" s="119"/>
      <c r="H174" s="5"/>
      <c r="I174" s="119"/>
    </row>
    <row r="175" spans="1:9">
      <c r="A175" s="5"/>
      <c r="B175" s="119"/>
      <c r="C175" s="5"/>
      <c r="D175" s="119"/>
      <c r="E175" s="5"/>
      <c r="F175" s="5"/>
      <c r="G175" s="119"/>
      <c r="H175" s="5"/>
      <c r="I175" s="119"/>
    </row>
    <row r="176" spans="1:9">
      <c r="A176" s="5"/>
      <c r="B176" s="119"/>
      <c r="C176" s="5"/>
      <c r="D176" s="119"/>
      <c r="E176" s="5"/>
      <c r="F176" s="5"/>
      <c r="G176" s="119"/>
      <c r="H176" s="5"/>
      <c r="I176" s="119"/>
    </row>
    <row r="177" spans="1:9">
      <c r="A177" s="5"/>
      <c r="B177" s="119"/>
      <c r="C177" s="5"/>
      <c r="D177" s="119"/>
      <c r="E177" s="5"/>
      <c r="F177" s="5"/>
      <c r="G177" s="119"/>
      <c r="H177" s="5"/>
      <c r="I177" s="119"/>
    </row>
    <row r="178" spans="1:9">
      <c r="A178" s="5"/>
      <c r="B178" s="119"/>
      <c r="C178" s="5"/>
      <c r="D178" s="119"/>
      <c r="E178" s="5"/>
      <c r="F178" s="5"/>
      <c r="G178" s="119"/>
      <c r="H178" s="5"/>
      <c r="I178" s="119"/>
    </row>
    <row r="179" spans="1:9">
      <c r="A179" s="5"/>
      <c r="B179" s="119"/>
      <c r="C179" s="5"/>
      <c r="D179" s="119"/>
      <c r="E179" s="5"/>
      <c r="F179" s="5"/>
      <c r="G179" s="119"/>
      <c r="H179" s="5"/>
      <c r="I179" s="119"/>
    </row>
    <row r="180" spans="1:9">
      <c r="A180" s="5"/>
      <c r="B180" s="119"/>
      <c r="C180" s="5"/>
      <c r="D180" s="119"/>
      <c r="E180" s="5"/>
      <c r="F180" s="5"/>
      <c r="G180" s="119"/>
      <c r="H180" s="5"/>
      <c r="I180" s="119"/>
    </row>
    <row r="181" spans="1:9">
      <c r="A181" s="5"/>
      <c r="B181" s="119"/>
      <c r="C181" s="5"/>
      <c r="D181" s="119"/>
      <c r="E181" s="5"/>
      <c r="F181" s="5"/>
      <c r="G181" s="119"/>
      <c r="H181" s="5"/>
      <c r="I181" s="119"/>
    </row>
  </sheetData>
  <phoneticPr fontId="3" type="noConversion"/>
  <hyperlinks>
    <hyperlink ref="A86" r:id="rId1" display="阿聯大公國" xr:uid="{00000000-0004-0000-1000-000000000000}"/>
  </hyperlinks>
  <pageMargins left="0.31496062992125984" right="0.31496062992125984" top="0.15748031496062992" bottom="0.15748031496062992" header="0.31496062992125984" footer="0.31496062992125984"/>
  <pageSetup paperSize="9" scale="83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2"/>
  <sheetViews>
    <sheetView topLeftCell="A50" workbookViewId="0">
      <selection activeCell="E67" sqref="E67"/>
    </sheetView>
  </sheetViews>
  <sheetFormatPr defaultRowHeight="16.5"/>
  <cols>
    <col min="1" max="1" width="16" style="5" customWidth="1"/>
    <col min="2" max="2" width="12.125" style="5" customWidth="1"/>
    <col min="3" max="3" width="12.125" style="65" customWidth="1"/>
    <col min="4" max="4" width="13.75" style="66" customWidth="1"/>
    <col min="5" max="5" width="15" style="5" customWidth="1"/>
    <col min="6" max="6" width="15.125" style="65" customWidth="1"/>
    <col min="7" max="7" width="12.25" style="66" customWidth="1"/>
    <col min="8" max="8" width="11.625" style="5" customWidth="1"/>
    <col min="9" max="9" width="11.87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1" t="s">
        <v>77</v>
      </c>
      <c r="B1" s="1"/>
      <c r="C1" s="63"/>
      <c r="D1" s="64"/>
      <c r="E1" s="1"/>
      <c r="F1" s="63"/>
      <c r="G1" s="64"/>
    </row>
    <row r="2" spans="1:10">
      <c r="G2" s="67"/>
    </row>
    <row r="3" spans="1:10">
      <c r="A3" s="68" t="s">
        <v>78</v>
      </c>
      <c r="B3" s="69"/>
      <c r="C3" s="70"/>
      <c r="D3" s="71"/>
      <c r="E3" s="69"/>
      <c r="F3" s="72"/>
      <c r="G3" s="73"/>
      <c r="H3" s="74"/>
      <c r="I3" s="74"/>
      <c r="J3" s="75"/>
    </row>
    <row r="4" spans="1:10">
      <c r="A4" s="76" t="s">
        <v>79</v>
      </c>
      <c r="B4" s="8" t="s">
        <v>80</v>
      </c>
      <c r="C4" s="77" t="s">
        <v>81</v>
      </c>
      <c r="D4" s="78" t="s">
        <v>82</v>
      </c>
      <c r="E4" s="79" t="s">
        <v>80</v>
      </c>
      <c r="F4" s="77" t="s">
        <v>81</v>
      </c>
      <c r="G4" s="80" t="s">
        <v>82</v>
      </c>
      <c r="H4" s="81" t="s">
        <v>83</v>
      </c>
      <c r="I4" s="82" t="s">
        <v>81</v>
      </c>
      <c r="J4" s="83" t="s">
        <v>82</v>
      </c>
    </row>
    <row r="5" spans="1:10">
      <c r="A5" s="14"/>
      <c r="B5" s="8" t="s">
        <v>84</v>
      </c>
      <c r="C5" s="84" t="s">
        <v>84</v>
      </c>
      <c r="D5" s="85" t="s">
        <v>7</v>
      </c>
      <c r="E5" s="86" t="s">
        <v>85</v>
      </c>
      <c r="F5" s="84" t="s">
        <v>85</v>
      </c>
      <c r="G5" s="85" t="s">
        <v>7</v>
      </c>
      <c r="H5" s="87" t="s">
        <v>86</v>
      </c>
      <c r="I5" s="88" t="s">
        <v>87</v>
      </c>
      <c r="J5" s="85" t="s">
        <v>7</v>
      </c>
    </row>
    <row r="6" spans="1:10">
      <c r="A6" s="89" t="s">
        <v>11</v>
      </c>
      <c r="B6" s="17"/>
      <c r="C6" s="90"/>
      <c r="D6" s="91"/>
      <c r="E6" s="17"/>
      <c r="F6" s="90"/>
      <c r="G6" s="91"/>
      <c r="H6" s="92"/>
      <c r="I6" s="93"/>
      <c r="J6" s="91"/>
    </row>
    <row r="7" spans="1:10">
      <c r="A7" s="89" t="s">
        <v>12</v>
      </c>
      <c r="B7" s="22">
        <f>SUM(B8:B10)</f>
        <v>286226</v>
      </c>
      <c r="C7" s="94">
        <f>SUM(C8:C10)</f>
        <v>250543</v>
      </c>
      <c r="D7" s="95">
        <f>(B7-C7)/C7</f>
        <v>0.14242265798685255</v>
      </c>
      <c r="E7" s="22">
        <f>SUM(E8:E10)</f>
        <v>243253364</v>
      </c>
      <c r="F7" s="94">
        <f>SUM(F8:F10)</f>
        <v>183987397</v>
      </c>
      <c r="G7" s="95">
        <f>(E7-F7)/F7</f>
        <v>0.32211971018862778</v>
      </c>
      <c r="H7" s="96">
        <f>E7/B7</f>
        <v>849.86466638250897</v>
      </c>
      <c r="I7" s="97">
        <f>F7/C7</f>
        <v>734.35456987423322</v>
      </c>
      <c r="J7" s="95">
        <f>(H7-I7)/I7</f>
        <v>0.15729472008059839</v>
      </c>
    </row>
    <row r="8" spans="1:10">
      <c r="A8" s="26" t="s">
        <v>13</v>
      </c>
      <c r="B8" s="28">
        <f>[1]整車總表!$Z100</f>
        <v>250785</v>
      </c>
      <c r="C8" s="98">
        <f>[2]整車總表!$Z100</f>
        <v>220573</v>
      </c>
      <c r="D8" s="99">
        <f>(B8-C8)/C8</f>
        <v>0.13697052676438187</v>
      </c>
      <c r="E8" s="27">
        <f>[1]整車總表!$AA100</f>
        <v>212975552</v>
      </c>
      <c r="F8" s="98">
        <f>[2]整車總表!$AA100</f>
        <v>160439490</v>
      </c>
      <c r="G8" s="99">
        <f>(E8-F8)/F8</f>
        <v>0.32745094116168033</v>
      </c>
      <c r="H8" s="96">
        <f>E8/B8</f>
        <v>849.23560819028251</v>
      </c>
      <c r="I8" s="97">
        <f t="shared" ref="I8:I40" si="0">F8/C8</f>
        <v>727.37592543058304</v>
      </c>
      <c r="J8" s="95">
        <f t="shared" ref="J8:J40" si="1">(H8-I8)/I8</f>
        <v>0.16753329124491229</v>
      </c>
    </row>
    <row r="9" spans="1:10">
      <c r="A9" s="32" t="s">
        <v>14</v>
      </c>
      <c r="B9" s="28">
        <f>[1]整車總表!$Z101</f>
        <v>28716</v>
      </c>
      <c r="C9" s="98">
        <f>[2]整車總表!$Z101</f>
        <v>27426</v>
      </c>
      <c r="D9" s="99">
        <f>(B9-C9)/C9</f>
        <v>4.7035659593086851E-2</v>
      </c>
      <c r="E9" s="27">
        <f>[1]整車總表!$AA101</f>
        <v>26498548</v>
      </c>
      <c r="F9" s="98">
        <f>[2]整車總表!$AA101</f>
        <v>21367026</v>
      </c>
      <c r="G9" s="99">
        <f>(E9-F9)/F9</f>
        <v>0.24016079729579587</v>
      </c>
      <c r="H9" s="96">
        <f t="shared" ref="H9:H40" si="2">E9/B9</f>
        <v>922.77991363699675</v>
      </c>
      <c r="I9" s="97">
        <f t="shared" si="0"/>
        <v>779.07919492452413</v>
      </c>
      <c r="J9" s="95">
        <f t="shared" si="1"/>
        <v>0.18444943678209005</v>
      </c>
    </row>
    <row r="10" spans="1:10">
      <c r="A10" s="32" t="s">
        <v>15</v>
      </c>
      <c r="B10" s="28">
        <f>[1]整車總表!$Z102</f>
        <v>6725</v>
      </c>
      <c r="C10" s="98">
        <f>[2]整車總表!$Z102</f>
        <v>2544</v>
      </c>
      <c r="D10" s="99">
        <f>(B10-C10)/C10</f>
        <v>1.6434748427672956</v>
      </c>
      <c r="E10" s="27">
        <f>[1]整車總表!$AA102</f>
        <v>3779264</v>
      </c>
      <c r="F10" s="98">
        <f>[2]整車總表!$AA102</f>
        <v>2180881</v>
      </c>
      <c r="G10" s="99">
        <f>(E10-F10)/F10</f>
        <v>0.73290702243726269</v>
      </c>
      <c r="H10" s="96">
        <f t="shared" si="2"/>
        <v>561.97234200743492</v>
      </c>
      <c r="I10" s="97">
        <f t="shared" si="0"/>
        <v>857.26454402515719</v>
      </c>
      <c r="J10" s="100">
        <f t="shared" si="1"/>
        <v>-0.34445866690254329</v>
      </c>
    </row>
    <row r="11" spans="1:10">
      <c r="A11" s="32"/>
      <c r="B11" s="28"/>
      <c r="C11" s="101"/>
      <c r="D11" s="102"/>
      <c r="E11" s="27"/>
      <c r="F11" s="101"/>
      <c r="G11" s="102"/>
      <c r="H11" s="103"/>
      <c r="I11" s="104"/>
      <c r="J11" s="102"/>
    </row>
    <row r="12" spans="1:10">
      <c r="A12" s="34" t="s">
        <v>16</v>
      </c>
      <c r="B12" s="35">
        <f>SUM(B13:B40)</f>
        <v>547560</v>
      </c>
      <c r="C12" s="105">
        <f>SUM(C13:C40)</f>
        <v>672413</v>
      </c>
      <c r="D12" s="100">
        <f t="shared" ref="D12:D37" si="3">(B12-C12)/C12</f>
        <v>-0.18567903951886713</v>
      </c>
      <c r="E12" s="35">
        <f>SUM(E13:E40)</f>
        <v>257102387</v>
      </c>
      <c r="F12" s="105">
        <f>SUM(F13:F40)</f>
        <v>230773273</v>
      </c>
      <c r="G12" s="95">
        <f t="shared" ref="G12:G38" si="4">(E12-F12)/F12</f>
        <v>0.11409082888034439</v>
      </c>
      <c r="H12" s="96">
        <f t="shared" si="2"/>
        <v>469.54194426181607</v>
      </c>
      <c r="I12" s="97">
        <f t="shared" si="0"/>
        <v>343.20168259685641</v>
      </c>
      <c r="J12" s="95">
        <f t="shared" si="1"/>
        <v>0.36812250076689129</v>
      </c>
    </row>
    <row r="13" spans="1:10">
      <c r="A13" s="26" t="s">
        <v>17</v>
      </c>
      <c r="B13" s="27">
        <f>[1]整車總表!$Z41</f>
        <v>120634</v>
      </c>
      <c r="C13" s="98">
        <f>[2]整車總表!$Z41</f>
        <v>106324</v>
      </c>
      <c r="D13" s="95">
        <f t="shared" si="3"/>
        <v>0.13458861592867086</v>
      </c>
      <c r="E13" s="27">
        <f>[1]整車總表!$AA41</f>
        <v>98838233</v>
      </c>
      <c r="F13" s="98">
        <f>[2]整車總表!$AA41</f>
        <v>66810496</v>
      </c>
      <c r="G13" s="95">
        <f t="shared" si="4"/>
        <v>0.47938181749167075</v>
      </c>
      <c r="H13" s="96">
        <f t="shared" si="2"/>
        <v>819.32318417693193</v>
      </c>
      <c r="I13" s="97">
        <f t="shared" si="0"/>
        <v>628.36702908092241</v>
      </c>
      <c r="J13" s="95">
        <f t="shared" si="1"/>
        <v>0.30389270324273776</v>
      </c>
    </row>
    <row r="14" spans="1:10">
      <c r="A14" s="26" t="s">
        <v>18</v>
      </c>
      <c r="B14" s="27">
        <f>[1]整車總表!$Z42</f>
        <v>57710</v>
      </c>
      <c r="C14" s="98">
        <f>[2]整車總表!$Z42</f>
        <v>91572</v>
      </c>
      <c r="D14" s="100">
        <f t="shared" si="3"/>
        <v>-0.36978552395928888</v>
      </c>
      <c r="E14" s="27">
        <f>[1]整車總表!$AA42</f>
        <v>23714857</v>
      </c>
      <c r="F14" s="98">
        <f>[2]整車總表!$AA42</f>
        <v>21713707</v>
      </c>
      <c r="G14" s="95">
        <f t="shared" si="4"/>
        <v>9.2160679887593577E-2</v>
      </c>
      <c r="H14" s="96">
        <f t="shared" si="2"/>
        <v>410.93150233928264</v>
      </c>
      <c r="I14" s="97">
        <f t="shared" si="0"/>
        <v>237.12168566810814</v>
      </c>
      <c r="J14" s="95">
        <f t="shared" si="1"/>
        <v>0.73299840198694732</v>
      </c>
    </row>
    <row r="15" spans="1:10">
      <c r="A15" s="32" t="s">
        <v>19</v>
      </c>
      <c r="B15" s="27">
        <f>[1]整車總表!$Z43</f>
        <v>23884</v>
      </c>
      <c r="C15" s="98">
        <f>[2]整車總表!$Z43</f>
        <v>19203</v>
      </c>
      <c r="D15" s="95">
        <f t="shared" si="3"/>
        <v>0.2437639952090819</v>
      </c>
      <c r="E15" s="27">
        <f>[1]整車總表!$AA43</f>
        <v>13523662</v>
      </c>
      <c r="F15" s="98">
        <f>[2]整車總表!$AA43</f>
        <v>9059579</v>
      </c>
      <c r="G15" s="95">
        <f t="shared" si="4"/>
        <v>0.49274728991269906</v>
      </c>
      <c r="H15" s="96">
        <f t="shared" si="2"/>
        <v>566.22265952101827</v>
      </c>
      <c r="I15" s="97">
        <f t="shared" si="0"/>
        <v>471.77935739207413</v>
      </c>
      <c r="J15" s="95">
        <f t="shared" si="1"/>
        <v>0.20018532105985437</v>
      </c>
    </row>
    <row r="16" spans="1:10">
      <c r="A16" s="26" t="s">
        <v>20</v>
      </c>
      <c r="B16" s="27">
        <f>[1]整車總表!$Z44</f>
        <v>103957</v>
      </c>
      <c r="C16" s="98">
        <f>[2]整車總表!$Z44</f>
        <v>167142</v>
      </c>
      <c r="D16" s="100">
        <f t="shared" si="3"/>
        <v>-0.37803185315480248</v>
      </c>
      <c r="E16" s="27">
        <f>[1]整車總表!$AA44</f>
        <v>51058328</v>
      </c>
      <c r="F16" s="98">
        <f>[2]整車總表!$AA44</f>
        <v>52930402</v>
      </c>
      <c r="G16" s="100">
        <f t="shared" si="4"/>
        <v>-3.5368595915821685E-2</v>
      </c>
      <c r="H16" s="96">
        <f t="shared" si="2"/>
        <v>491.14853256634956</v>
      </c>
      <c r="I16" s="97">
        <f t="shared" si="0"/>
        <v>316.6792427995357</v>
      </c>
      <c r="J16" s="95">
        <f t="shared" si="1"/>
        <v>0.55093377205419303</v>
      </c>
    </row>
    <row r="17" spans="1:10">
      <c r="A17" s="26" t="s">
        <v>21</v>
      </c>
      <c r="B17" s="27">
        <f>[1]整車總表!$Z45</f>
        <v>4108</v>
      </c>
      <c r="C17" s="98">
        <f>[2]整車總表!$Z45</f>
        <v>10232</v>
      </c>
      <c r="D17" s="100">
        <f t="shared" si="3"/>
        <v>-0.59851446442533229</v>
      </c>
      <c r="E17" s="27">
        <f>[1]整車總表!$AA45</f>
        <v>3315966</v>
      </c>
      <c r="F17" s="98">
        <f>[2]整車總表!$AA45</f>
        <v>5741113</v>
      </c>
      <c r="G17" s="100">
        <f t="shared" si="4"/>
        <v>-0.4224175695548929</v>
      </c>
      <c r="H17" s="96">
        <f t="shared" si="2"/>
        <v>807.19717624148007</v>
      </c>
      <c r="I17" s="97">
        <f t="shared" si="0"/>
        <v>561.0939210320563</v>
      </c>
      <c r="J17" s="95">
        <f t="shared" si="1"/>
        <v>0.43861329803172727</v>
      </c>
    </row>
    <row r="18" spans="1:10">
      <c r="A18" s="32" t="s">
        <v>22</v>
      </c>
      <c r="B18" s="27">
        <f>[1]整車總表!$Z46</f>
        <v>19369</v>
      </c>
      <c r="C18" s="98">
        <f>[2]整車總表!$Z46</f>
        <v>52621</v>
      </c>
      <c r="D18" s="100">
        <f t="shared" si="3"/>
        <v>-0.63191501491799851</v>
      </c>
      <c r="E18" s="27">
        <f>[1]整車總表!$AA46</f>
        <v>8528775</v>
      </c>
      <c r="F18" s="98">
        <f>[2]整車總表!$AA46</f>
        <v>11360294</v>
      </c>
      <c r="G18" s="100">
        <f t="shared" si="4"/>
        <v>-0.24924698251647359</v>
      </c>
      <c r="H18" s="96">
        <f t="shared" si="2"/>
        <v>440.3311993391502</v>
      </c>
      <c r="I18" s="97">
        <f t="shared" si="0"/>
        <v>215.88897968491668</v>
      </c>
      <c r="J18" s="95">
        <f t="shared" si="1"/>
        <v>1.0396186965254088</v>
      </c>
    </row>
    <row r="19" spans="1:10">
      <c r="A19" s="32" t="s">
        <v>23</v>
      </c>
      <c r="B19" s="27">
        <f>[1]整車總表!$Z47</f>
        <v>28891</v>
      </c>
      <c r="C19" s="98">
        <f>[2]整車總表!$Z47</f>
        <v>29798</v>
      </c>
      <c r="D19" s="100">
        <f t="shared" si="3"/>
        <v>-3.0438284448620713E-2</v>
      </c>
      <c r="E19" s="27">
        <f>[1]整車總表!$AA47</f>
        <v>23924452</v>
      </c>
      <c r="F19" s="98">
        <f>[2]整車總表!$AA47</f>
        <v>26421893</v>
      </c>
      <c r="G19" s="100">
        <f t="shared" si="4"/>
        <v>-9.4521652933800007E-2</v>
      </c>
      <c r="H19" s="96">
        <f t="shared" si="2"/>
        <v>828.09359316049984</v>
      </c>
      <c r="I19" s="97">
        <f t="shared" si="0"/>
        <v>886.70021477951536</v>
      </c>
      <c r="J19" s="100">
        <f t="shared" si="1"/>
        <v>-6.6095192763191674E-2</v>
      </c>
    </row>
    <row r="20" spans="1:10">
      <c r="A20" s="26" t="s">
        <v>24</v>
      </c>
      <c r="B20" s="27">
        <f>[1]整車總表!$Z48</f>
        <v>26309</v>
      </c>
      <c r="C20" s="98">
        <f>[2]整車總表!$Z48</f>
        <v>32517</v>
      </c>
      <c r="D20" s="100">
        <f t="shared" si="3"/>
        <v>-0.19091552111203369</v>
      </c>
      <c r="E20" s="27">
        <f>[1]整車總表!$AA48</f>
        <v>4332272</v>
      </c>
      <c r="F20" s="98">
        <f>[2]整車總表!$AA48</f>
        <v>6248274</v>
      </c>
      <c r="G20" s="100">
        <f t="shared" si="4"/>
        <v>-0.30664500308405168</v>
      </c>
      <c r="H20" s="96">
        <f t="shared" si="2"/>
        <v>164.66882055570338</v>
      </c>
      <c r="I20" s="97">
        <f t="shared" si="0"/>
        <v>192.15407325399022</v>
      </c>
      <c r="J20" s="100">
        <f t="shared" si="1"/>
        <v>-0.14303757517519131</v>
      </c>
    </row>
    <row r="21" spans="1:10">
      <c r="A21" s="32" t="s">
        <v>25</v>
      </c>
      <c r="B21" s="27">
        <f>[1]整車總表!$Z49</f>
        <v>3978</v>
      </c>
      <c r="C21" s="98">
        <f>[2]整車總表!$Z49</f>
        <v>4941</v>
      </c>
      <c r="D21" s="100">
        <f t="shared" si="3"/>
        <v>-0.19489981785063754</v>
      </c>
      <c r="E21" s="27">
        <f>[1]整車總表!$AA49</f>
        <v>122220</v>
      </c>
      <c r="F21" s="98">
        <f>[2]整車總表!$AA49</f>
        <v>135568</v>
      </c>
      <c r="G21" s="100">
        <f t="shared" si="4"/>
        <v>-9.8459813525315715E-2</v>
      </c>
      <c r="H21" s="96">
        <f t="shared" si="2"/>
        <v>30.72398190045249</v>
      </c>
      <c r="I21" s="97">
        <f t="shared" si="0"/>
        <v>27.437360858125885</v>
      </c>
      <c r="J21" s="95">
        <f t="shared" si="1"/>
        <v>0.11978634021403099</v>
      </c>
    </row>
    <row r="22" spans="1:10">
      <c r="A22" s="26" t="s">
        <v>26</v>
      </c>
      <c r="B22" s="27">
        <f>[1]整車總表!$Z50</f>
        <v>5394</v>
      </c>
      <c r="C22" s="98">
        <f>[2]整車總表!$Z50</f>
        <v>11389</v>
      </c>
      <c r="D22" s="100">
        <f t="shared" si="3"/>
        <v>-0.52638510843796649</v>
      </c>
      <c r="E22" s="27">
        <f>[1]整車總表!$AA50</f>
        <v>274209</v>
      </c>
      <c r="F22" s="98">
        <f>[2]整車總表!$AA50</f>
        <v>673527</v>
      </c>
      <c r="G22" s="100">
        <f t="shared" si="4"/>
        <v>-0.59287600942501195</v>
      </c>
      <c r="H22" s="96">
        <f t="shared" si="2"/>
        <v>50.835928809788655</v>
      </c>
      <c r="I22" s="97">
        <f t="shared" si="0"/>
        <v>59.13837913776451</v>
      </c>
      <c r="J22" s="100">
        <f t="shared" si="1"/>
        <v>-0.14039022457201716</v>
      </c>
    </row>
    <row r="23" spans="1:10">
      <c r="A23" s="32" t="s">
        <v>27</v>
      </c>
      <c r="B23" s="27">
        <f>[1]整車總表!$Z51</f>
        <v>422</v>
      </c>
      <c r="C23" s="98">
        <f>[2]整車總表!$Z51</f>
        <v>939</v>
      </c>
      <c r="D23" s="100">
        <f t="shared" si="3"/>
        <v>-0.55058572949946749</v>
      </c>
      <c r="E23" s="27">
        <f>[1]整車總表!$AA51</f>
        <v>104983</v>
      </c>
      <c r="F23" s="98">
        <f>[2]整車總表!$AA51</f>
        <v>317573</v>
      </c>
      <c r="G23" s="100">
        <f t="shared" si="4"/>
        <v>-0.66942088905542974</v>
      </c>
      <c r="H23" s="96">
        <f t="shared" si="2"/>
        <v>248.77488151658767</v>
      </c>
      <c r="I23" s="97">
        <f t="shared" si="0"/>
        <v>338.20340788072417</v>
      </c>
      <c r="J23" s="100">
        <f t="shared" si="1"/>
        <v>-0.2644223100072241</v>
      </c>
    </row>
    <row r="24" spans="1:10">
      <c r="A24" s="32" t="s">
        <v>28</v>
      </c>
      <c r="B24" s="27">
        <f>[1]整車總表!$Z52</f>
        <v>904</v>
      </c>
      <c r="C24" s="98">
        <f>[2]整車總表!$Z52</f>
        <v>1650</v>
      </c>
      <c r="D24" s="100">
        <f t="shared" si="3"/>
        <v>-0.45212121212121215</v>
      </c>
      <c r="E24" s="27">
        <f>[1]整車總表!$AA52</f>
        <v>1970675</v>
      </c>
      <c r="F24" s="98">
        <f>[2]整車總表!$AA52</f>
        <v>3823349</v>
      </c>
      <c r="G24" s="100">
        <f t="shared" si="4"/>
        <v>-0.4845683718645617</v>
      </c>
      <c r="H24" s="96">
        <f t="shared" si="2"/>
        <v>2179.950221238938</v>
      </c>
      <c r="I24" s="97">
        <f t="shared" si="0"/>
        <v>2317.181212121212</v>
      </c>
      <c r="J24" s="100">
        <f t="shared" si="1"/>
        <v>-5.9223245106777359E-2</v>
      </c>
    </row>
    <row r="25" spans="1:10">
      <c r="A25" s="32" t="s">
        <v>29</v>
      </c>
      <c r="B25" s="27">
        <f>[1]整車總表!$Z53</f>
        <v>46</v>
      </c>
      <c r="C25" s="98">
        <f>[2]整車總表!$Z53</f>
        <v>14</v>
      </c>
      <c r="D25" s="95">
        <f t="shared" si="3"/>
        <v>2.2857142857142856</v>
      </c>
      <c r="E25" s="27">
        <f>[1]整車總表!$AA53</f>
        <v>12733</v>
      </c>
      <c r="F25" s="98">
        <f>[2]整車總表!$AA53</f>
        <v>11307</v>
      </c>
      <c r="G25" s="95">
        <f t="shared" si="4"/>
        <v>0.12611656495975945</v>
      </c>
      <c r="H25" s="96">
        <f t="shared" si="2"/>
        <v>276.80434782608694</v>
      </c>
      <c r="I25" s="97">
        <f t="shared" si="0"/>
        <v>807.64285714285711</v>
      </c>
      <c r="J25" s="100">
        <f t="shared" si="1"/>
        <v>-0.65726887153398617</v>
      </c>
    </row>
    <row r="26" spans="1:10">
      <c r="A26" s="26" t="s">
        <v>30</v>
      </c>
      <c r="B26" s="27">
        <f>[1]整車總表!$Z54</f>
        <v>80786</v>
      </c>
      <c r="C26" s="98">
        <f>[2]整車總表!$Z54</f>
        <v>81981</v>
      </c>
      <c r="D26" s="106">
        <f t="shared" si="3"/>
        <v>-1.4576548224588624E-2</v>
      </c>
      <c r="E26" s="27">
        <f>[1]整車總表!$AA54</f>
        <v>12741969</v>
      </c>
      <c r="F26" s="98">
        <f>[2]整車總表!$AA54</f>
        <v>13226959</v>
      </c>
      <c r="G26" s="100">
        <f t="shared" si="4"/>
        <v>-3.6666780323428842E-2</v>
      </c>
      <c r="H26" s="96">
        <f t="shared" si="2"/>
        <v>157.72496472161018</v>
      </c>
      <c r="I26" s="97">
        <f t="shared" si="0"/>
        <v>161.34176211561214</v>
      </c>
      <c r="J26" s="100">
        <f t="shared" si="1"/>
        <v>-2.2416994500222991E-2</v>
      </c>
    </row>
    <row r="27" spans="1:10">
      <c r="A27" s="26" t="s">
        <v>31</v>
      </c>
      <c r="B27" s="27">
        <f>[1]整車總表!$Z55</f>
        <v>4951</v>
      </c>
      <c r="C27" s="98">
        <f>[2]整車總表!$Z55</f>
        <v>4679</v>
      </c>
      <c r="D27" s="99">
        <f t="shared" si="3"/>
        <v>5.8132079504167558E-2</v>
      </c>
      <c r="E27" s="27">
        <f>[1]整車總表!$AA55</f>
        <v>1115740</v>
      </c>
      <c r="F27" s="98">
        <f>[2]整車總表!$AA55</f>
        <v>1050716</v>
      </c>
      <c r="G27" s="95">
        <f t="shared" si="4"/>
        <v>6.1885419085652073E-2</v>
      </c>
      <c r="H27" s="96">
        <f t="shared" si="2"/>
        <v>225.35649363764895</v>
      </c>
      <c r="I27" s="97">
        <f t="shared" si="0"/>
        <v>224.55994870698868</v>
      </c>
      <c r="J27" s="95">
        <f t="shared" si="1"/>
        <v>3.5471371241700199E-3</v>
      </c>
    </row>
    <row r="28" spans="1:10">
      <c r="A28" s="37" t="s">
        <v>88</v>
      </c>
      <c r="B28" s="27">
        <f>[1]整車總表!$Z56</f>
        <v>22280</v>
      </c>
      <c r="C28" s="98">
        <f>[2]整車總表!$Z56</f>
        <v>23790</v>
      </c>
      <c r="D28" s="106">
        <f t="shared" si="3"/>
        <v>-6.347204707860446E-2</v>
      </c>
      <c r="E28" s="27">
        <f>[1]整車總表!$AA56</f>
        <v>3250012</v>
      </c>
      <c r="F28" s="98">
        <f>[2]整車總表!$AA56</f>
        <v>3816334</v>
      </c>
      <c r="G28" s="100">
        <f t="shared" si="4"/>
        <v>-0.14839424431928652</v>
      </c>
      <c r="H28" s="96">
        <f t="shared" si="2"/>
        <v>145.87127468581687</v>
      </c>
      <c r="I28" s="97">
        <f t="shared" si="0"/>
        <v>160.41757040773433</v>
      </c>
      <c r="J28" s="100">
        <f t="shared" si="1"/>
        <v>-9.067769624577314E-2</v>
      </c>
    </row>
    <row r="29" spans="1:10">
      <c r="A29" s="37" t="s">
        <v>89</v>
      </c>
      <c r="B29" s="27">
        <f>[1]整車總表!$Z57</f>
        <v>20555</v>
      </c>
      <c r="C29" s="98">
        <f>[2]整車總表!$Z57</f>
        <v>8264</v>
      </c>
      <c r="D29" s="99">
        <f t="shared" si="3"/>
        <v>1.487294288480155</v>
      </c>
      <c r="E29" s="27">
        <f>[1]整車總表!$AA57</f>
        <v>4485802</v>
      </c>
      <c r="F29" s="98">
        <f>[2]整車總表!$AA57</f>
        <v>2247829</v>
      </c>
      <c r="G29" s="99">
        <f t="shared" si="4"/>
        <v>0.99561532483120385</v>
      </c>
      <c r="H29" s="96">
        <f t="shared" si="2"/>
        <v>218.23410362442229</v>
      </c>
      <c r="I29" s="97">
        <f t="shared" si="0"/>
        <v>272.00254114230398</v>
      </c>
      <c r="J29" s="100">
        <f t="shared" si="1"/>
        <v>-0.19767623233251919</v>
      </c>
    </row>
    <row r="30" spans="1:10">
      <c r="A30" s="37" t="s">
        <v>90</v>
      </c>
      <c r="B30" s="27">
        <f>[1]整車總表!$Z58</f>
        <v>278</v>
      </c>
      <c r="C30" s="98">
        <f>[2]整車總表!$Z58</f>
        <v>2364</v>
      </c>
      <c r="D30" s="106">
        <f t="shared" si="3"/>
        <v>-0.88240270727580372</v>
      </c>
      <c r="E30" s="27">
        <f>[1]整車總表!$AA58</f>
        <v>47554</v>
      </c>
      <c r="F30" s="98">
        <f>[2]整車總表!$AA58</f>
        <v>150905</v>
      </c>
      <c r="G30" s="106">
        <f t="shared" si="4"/>
        <v>-0.68487458997382455</v>
      </c>
      <c r="H30" s="96">
        <f t="shared" si="2"/>
        <v>171.05755395683454</v>
      </c>
      <c r="I30" s="97">
        <f t="shared" si="0"/>
        <v>63.834602368866328</v>
      </c>
      <c r="J30" s="95">
        <f t="shared" si="1"/>
        <v>1.679699529862873</v>
      </c>
    </row>
    <row r="31" spans="1:10">
      <c r="A31" s="37" t="s">
        <v>91</v>
      </c>
      <c r="B31" s="27">
        <f>[1]整車總表!$Z59</f>
        <v>0</v>
      </c>
      <c r="C31" s="98">
        <f>[2]整車總表!$Z59</f>
        <v>64</v>
      </c>
      <c r="D31" s="106">
        <f t="shared" si="3"/>
        <v>-1</v>
      </c>
      <c r="E31" s="27">
        <f>[1]整車總表!$AA59</f>
        <v>0</v>
      </c>
      <c r="F31" s="98">
        <f>[2]整車總表!$AA59</f>
        <v>13626</v>
      </c>
      <c r="G31" s="106">
        <f t="shared" si="4"/>
        <v>-1</v>
      </c>
      <c r="H31" s="96">
        <v>0</v>
      </c>
      <c r="I31" s="97">
        <f t="shared" si="0"/>
        <v>212.90625</v>
      </c>
      <c r="J31" s="100">
        <f t="shared" si="1"/>
        <v>-1</v>
      </c>
    </row>
    <row r="32" spans="1:10">
      <c r="A32" s="32" t="s">
        <v>92</v>
      </c>
      <c r="B32" s="27">
        <f>[1]整車總表!$Z60</f>
        <v>5215</v>
      </c>
      <c r="C32" s="98">
        <f>[2]整車總表!$Z60</f>
        <v>5296</v>
      </c>
      <c r="D32" s="106">
        <f t="shared" si="3"/>
        <v>-1.5294561933534742E-2</v>
      </c>
      <c r="E32" s="27">
        <f>[1]整車總表!$AA60</f>
        <v>1047945</v>
      </c>
      <c r="F32" s="98">
        <f>[2]整車總表!$AA60</f>
        <v>1025271</v>
      </c>
      <c r="G32" s="99">
        <f t="shared" si="4"/>
        <v>2.2115128585515439E-2</v>
      </c>
      <c r="H32" s="96">
        <f t="shared" si="2"/>
        <v>200.94822627037391</v>
      </c>
      <c r="I32" s="97">
        <f t="shared" si="0"/>
        <v>193.59346676737161</v>
      </c>
      <c r="J32" s="95">
        <f t="shared" si="1"/>
        <v>3.7990742279748649E-2</v>
      </c>
    </row>
    <row r="33" spans="1:10">
      <c r="A33" s="32" t="s">
        <v>93</v>
      </c>
      <c r="B33" s="27">
        <f>[1]整車總表!$Z61</f>
        <v>878</v>
      </c>
      <c r="C33" s="98">
        <f>[2]整車總表!$Z61</f>
        <v>651</v>
      </c>
      <c r="D33" s="99">
        <f t="shared" si="3"/>
        <v>0.34869431643625193</v>
      </c>
      <c r="E33" s="27">
        <f>[1]整車總表!$AA61</f>
        <v>120420</v>
      </c>
      <c r="F33" s="98">
        <f>[2]整車總表!$AA61</f>
        <v>76889</v>
      </c>
      <c r="G33" s="99">
        <f t="shared" si="4"/>
        <v>0.56615380613611832</v>
      </c>
      <c r="H33" s="96">
        <f t="shared" si="2"/>
        <v>137.15261958997723</v>
      </c>
      <c r="I33" s="97">
        <f t="shared" si="0"/>
        <v>118.10906298003073</v>
      </c>
      <c r="J33" s="95">
        <f t="shared" si="1"/>
        <v>0.16123704760206498</v>
      </c>
    </row>
    <row r="34" spans="1:10">
      <c r="A34" s="37" t="s">
        <v>94</v>
      </c>
      <c r="B34" s="27">
        <f>[1]整車總表!$Z62</f>
        <v>5987</v>
      </c>
      <c r="C34" s="98">
        <f>[2]整車總表!$Z62</f>
        <v>2407</v>
      </c>
      <c r="D34" s="99">
        <f t="shared" si="3"/>
        <v>1.4873286248442044</v>
      </c>
      <c r="E34" s="27">
        <f>[1]整車總表!$AA62</f>
        <v>1644410</v>
      </c>
      <c r="F34" s="98">
        <f>[2]整車總表!$AA62</f>
        <v>1602020</v>
      </c>
      <c r="G34" s="99">
        <f t="shared" si="4"/>
        <v>2.6460343815932385E-2</v>
      </c>
      <c r="H34" s="96">
        <f t="shared" si="2"/>
        <v>274.66343744780357</v>
      </c>
      <c r="I34" s="97">
        <f t="shared" si="0"/>
        <v>665.56709597008728</v>
      </c>
      <c r="J34" s="100">
        <f t="shared" si="1"/>
        <v>-0.58732419449391193</v>
      </c>
    </row>
    <row r="35" spans="1:10">
      <c r="A35" s="39" t="s">
        <v>95</v>
      </c>
      <c r="B35" s="27">
        <f>[1]整車總表!$Z63</f>
        <v>7411</v>
      </c>
      <c r="C35" s="98">
        <f>[2]整車總表!$Z63</f>
        <v>6527</v>
      </c>
      <c r="D35" s="99">
        <f t="shared" si="3"/>
        <v>0.13543741381951893</v>
      </c>
      <c r="E35" s="27">
        <f>[1]整車總表!$AA63</f>
        <v>2284149</v>
      </c>
      <c r="F35" s="98">
        <f>[2]整車總表!$AA63</f>
        <v>1410224</v>
      </c>
      <c r="G35" s="99">
        <f t="shared" si="4"/>
        <v>0.61970651470971982</v>
      </c>
      <c r="H35" s="96">
        <f t="shared" si="2"/>
        <v>308.2106328430711</v>
      </c>
      <c r="I35" s="97">
        <f t="shared" si="0"/>
        <v>216.06005821970277</v>
      </c>
      <c r="J35" s="95">
        <f t="shared" si="1"/>
        <v>0.42650444224940515</v>
      </c>
    </row>
    <row r="36" spans="1:10">
      <c r="A36" s="37" t="s">
        <v>96</v>
      </c>
      <c r="B36" s="27">
        <f>[1]整車總表!$Z64</f>
        <v>1504</v>
      </c>
      <c r="C36" s="98">
        <f>[2]整車總表!$Z64</f>
        <v>2078</v>
      </c>
      <c r="D36" s="106">
        <f t="shared" si="3"/>
        <v>-0.2762271414821944</v>
      </c>
      <c r="E36" s="27">
        <f>[1]整車總表!$AA64</f>
        <v>337187</v>
      </c>
      <c r="F36" s="98">
        <f>[2]整車總表!$AA64</f>
        <v>330583</v>
      </c>
      <c r="G36" s="99">
        <f t="shared" si="4"/>
        <v>1.9976828814548844E-2</v>
      </c>
      <c r="H36" s="96">
        <f t="shared" si="2"/>
        <v>224.19348404255319</v>
      </c>
      <c r="I36" s="97">
        <f t="shared" si="0"/>
        <v>159.08710298363812</v>
      </c>
      <c r="J36" s="95">
        <f t="shared" si="1"/>
        <v>0.40924990044988863</v>
      </c>
    </row>
    <row r="37" spans="1:10">
      <c r="A37" s="37" t="s">
        <v>97</v>
      </c>
      <c r="B37" s="27">
        <f>[1]整車總表!$Z65</f>
        <v>433</v>
      </c>
      <c r="C37" s="98">
        <f>[2]整車總表!$Z65</f>
        <v>80</v>
      </c>
      <c r="D37" s="99">
        <f t="shared" si="3"/>
        <v>4.4124999999999996</v>
      </c>
      <c r="E37" s="27">
        <f>[1]整車總表!$AA65</f>
        <v>55662</v>
      </c>
      <c r="F37" s="98">
        <f>[2]整車總表!$AA65</f>
        <v>11477</v>
      </c>
      <c r="G37" s="99">
        <f t="shared" si="4"/>
        <v>3.8498736603642065</v>
      </c>
      <c r="H37" s="96">
        <f t="shared" si="2"/>
        <v>128.54965357967669</v>
      </c>
      <c r="I37" s="97">
        <f t="shared" si="0"/>
        <v>143.46250000000001</v>
      </c>
      <c r="J37" s="100">
        <f t="shared" si="1"/>
        <v>-0.10394943919368001</v>
      </c>
    </row>
    <row r="38" spans="1:10">
      <c r="A38" s="37" t="s">
        <v>98</v>
      </c>
      <c r="B38" s="27">
        <f>[1]整車總表!$Z66</f>
        <v>634</v>
      </c>
      <c r="C38" s="98">
        <f>[2]整車總表!$Z66</f>
        <v>1953</v>
      </c>
      <c r="D38" s="106">
        <f>(B38-C38)/C38</f>
        <v>-0.67537122375832048</v>
      </c>
      <c r="E38" s="27">
        <f>[1]整車總表!$AA66</f>
        <v>96579</v>
      </c>
      <c r="F38" s="98">
        <f>[2]整車總表!$AA66</f>
        <v>296244</v>
      </c>
      <c r="G38" s="106">
        <f t="shared" si="4"/>
        <v>-0.6739883339409406</v>
      </c>
      <c r="H38" s="96">
        <f t="shared" si="2"/>
        <v>152.33280757097791</v>
      </c>
      <c r="I38" s="97">
        <f t="shared" si="0"/>
        <v>151.68663594470047</v>
      </c>
      <c r="J38" s="95">
        <f t="shared" si="1"/>
        <v>4.2599113775125654E-3</v>
      </c>
    </row>
    <row r="39" spans="1:10">
      <c r="A39" s="37" t="s">
        <v>99</v>
      </c>
      <c r="B39" s="27">
        <f>[1]整車總表!$Z67</f>
        <v>76</v>
      </c>
      <c r="C39" s="98">
        <f>[2]整車總表!$Z67</f>
        <v>0</v>
      </c>
      <c r="D39" s="107">
        <v>0</v>
      </c>
      <c r="E39" s="27">
        <f>[1]整車總表!$AA67</f>
        <v>9669</v>
      </c>
      <c r="F39" s="98">
        <f>[2]整車總表!$AA67</f>
        <v>0</v>
      </c>
      <c r="G39" s="107">
        <v>0</v>
      </c>
      <c r="H39" s="96">
        <f t="shared" si="2"/>
        <v>127.22368421052632</v>
      </c>
      <c r="I39" s="97">
        <v>0</v>
      </c>
      <c r="J39" s="95">
        <v>0</v>
      </c>
    </row>
    <row r="40" spans="1:10">
      <c r="A40" s="32" t="s">
        <v>100</v>
      </c>
      <c r="B40" s="27">
        <f>[1]整車總表!$Z68</f>
        <v>966</v>
      </c>
      <c r="C40" s="98">
        <f>[2]整車總表!$Z68</f>
        <v>3937</v>
      </c>
      <c r="D40" s="106">
        <f>(B40-C40)/C40</f>
        <v>-0.75463550927101852</v>
      </c>
      <c r="E40" s="27">
        <f>[1]整車總表!$AA68</f>
        <v>143924</v>
      </c>
      <c r="F40" s="98">
        <f>[2]整車總表!$AA68</f>
        <v>267114</v>
      </c>
      <c r="G40" s="106">
        <f>(E40-F40)/F40</f>
        <v>-0.46118885569457235</v>
      </c>
      <c r="H40" s="96">
        <f t="shared" si="2"/>
        <v>148.98964803312629</v>
      </c>
      <c r="I40" s="97">
        <f t="shared" si="0"/>
        <v>67.847091694183391</v>
      </c>
      <c r="J40" s="95">
        <f t="shared" si="1"/>
        <v>1.1959621895760544</v>
      </c>
    </row>
    <row r="41" spans="1:10" ht="9.75" customHeight="1">
      <c r="A41" s="32"/>
      <c r="B41" s="27"/>
      <c r="C41" s="101"/>
      <c r="D41" s="102"/>
      <c r="E41" s="27"/>
      <c r="F41" s="101"/>
      <c r="G41" s="108"/>
      <c r="H41" s="109"/>
      <c r="I41" s="109"/>
      <c r="J41" s="110"/>
    </row>
    <row r="42" spans="1:10">
      <c r="A42" s="40" t="s">
        <v>45</v>
      </c>
      <c r="B42" s="35">
        <f>SUM(B43:B46)</f>
        <v>46024</v>
      </c>
      <c r="C42" s="105">
        <f>SUM(C43:C46)</f>
        <v>38335</v>
      </c>
      <c r="D42" s="95">
        <f t="shared" ref="D42:D67" si="5">(B42-C42)/C42</f>
        <v>0.20057388809182208</v>
      </c>
      <c r="E42" s="35">
        <f>SUM(E43:E46)</f>
        <v>22567355</v>
      </c>
      <c r="F42" s="105">
        <f>SUM(F43:F46)</f>
        <v>25167183</v>
      </c>
      <c r="G42" s="111">
        <f>(E42-F42)/F42</f>
        <v>-0.10330230443351567</v>
      </c>
      <c r="H42" s="96">
        <f t="shared" ref="H42:I67" si="6">E42/B42</f>
        <v>490.33884495046061</v>
      </c>
      <c r="I42" s="97">
        <f t="shared" si="6"/>
        <v>656.50666492761184</v>
      </c>
      <c r="J42" s="100">
        <f t="shared" ref="J42:J67" si="7">(H42-I42)/I42</f>
        <v>-0.2531091135159661</v>
      </c>
    </row>
    <row r="43" spans="1:10">
      <c r="A43" s="26" t="s">
        <v>46</v>
      </c>
      <c r="B43" s="27">
        <f>[1]整車總表!$Z71</f>
        <v>5454</v>
      </c>
      <c r="C43" s="98">
        <f>[2]整車總表!$Z71</f>
        <v>9701</v>
      </c>
      <c r="D43" s="106">
        <f t="shared" si="5"/>
        <v>-0.43778991856509636</v>
      </c>
      <c r="E43" s="27">
        <f>[1]整車總表!$AA71</f>
        <v>7832213</v>
      </c>
      <c r="F43" s="98">
        <f>[2]整車總表!$AA71</f>
        <v>12690526</v>
      </c>
      <c r="G43" s="111">
        <f>(E43-F43)/F43</f>
        <v>-0.38282991579702841</v>
      </c>
      <c r="H43" s="96">
        <f t="shared" si="6"/>
        <v>1436.0493215988265</v>
      </c>
      <c r="I43" s="97">
        <f t="shared" si="6"/>
        <v>1308.1667869291825</v>
      </c>
      <c r="J43" s="95">
        <f t="shared" si="7"/>
        <v>9.7757056628717851E-2</v>
      </c>
    </row>
    <row r="44" spans="1:10">
      <c r="A44" s="26" t="s">
        <v>47</v>
      </c>
      <c r="B44" s="27">
        <f>[1]整車總表!$Z72</f>
        <v>40449</v>
      </c>
      <c r="C44" s="98">
        <f>[2]整車總表!$Z72</f>
        <v>27458</v>
      </c>
      <c r="D44" s="99">
        <f t="shared" si="5"/>
        <v>0.47312258722412409</v>
      </c>
      <c r="E44" s="27">
        <f>[1]整車總表!$AA72</f>
        <v>14628011</v>
      </c>
      <c r="F44" s="98">
        <f>[2]整車總表!$AA72</f>
        <v>12031035</v>
      </c>
      <c r="G44" s="112">
        <f>(E44-F44)/F44</f>
        <v>0.21585640803139547</v>
      </c>
      <c r="H44" s="96">
        <f t="shared" si="6"/>
        <v>361.64085638705529</v>
      </c>
      <c r="I44" s="97">
        <f t="shared" si="6"/>
        <v>438.16137373443075</v>
      </c>
      <c r="J44" s="100">
        <f t="shared" si="7"/>
        <v>-0.17464003432158876</v>
      </c>
    </row>
    <row r="45" spans="1:10">
      <c r="A45" s="26" t="s">
        <v>48</v>
      </c>
      <c r="B45" s="27">
        <f>[1]整車總表!$Z73</f>
        <v>121</v>
      </c>
      <c r="C45" s="98">
        <f>[2]整車總表!$Z73</f>
        <v>1176</v>
      </c>
      <c r="D45" s="106">
        <f t="shared" si="5"/>
        <v>-0.89710884353741494</v>
      </c>
      <c r="E45" s="27">
        <f>[1]整車總表!$AA73</f>
        <v>107131</v>
      </c>
      <c r="F45" s="98">
        <f>[2]整車總表!$AA73</f>
        <v>445622</v>
      </c>
      <c r="G45" s="111">
        <f>(E45-F45)/F45</f>
        <v>-0.75959221043844338</v>
      </c>
      <c r="H45" s="96">
        <f t="shared" si="6"/>
        <v>885.38016528925618</v>
      </c>
      <c r="I45" s="97">
        <f t="shared" si="6"/>
        <v>378.93027210884355</v>
      </c>
      <c r="J45" s="95">
        <f t="shared" si="7"/>
        <v>1.3365252935900049</v>
      </c>
    </row>
    <row r="46" spans="1:10" hidden="1">
      <c r="A46" s="32" t="s">
        <v>49</v>
      </c>
      <c r="B46" s="27">
        <f>[1]整車總表!$Z74</f>
        <v>0</v>
      </c>
      <c r="C46" s="98">
        <f>[3]整車總表!$Z74</f>
        <v>0</v>
      </c>
      <c r="D46" s="107">
        <v>0</v>
      </c>
      <c r="E46" s="27">
        <f>[1]整車總表!$AA74</f>
        <v>0</v>
      </c>
      <c r="F46" s="98">
        <f>[2]整車總表!$AA74</f>
        <v>0</v>
      </c>
      <c r="G46" s="107">
        <v>0</v>
      </c>
      <c r="H46" s="96">
        <v>0</v>
      </c>
      <c r="I46" s="97">
        <v>0</v>
      </c>
      <c r="J46" s="113">
        <v>0</v>
      </c>
    </row>
    <row r="47" spans="1:10">
      <c r="A47" s="32"/>
      <c r="B47" s="27"/>
      <c r="C47" s="101"/>
      <c r="D47" s="102"/>
      <c r="E47" s="27"/>
      <c r="F47" s="101"/>
      <c r="G47" s="108"/>
      <c r="H47" s="114"/>
      <c r="I47" s="114"/>
      <c r="J47" s="115"/>
    </row>
    <row r="48" spans="1:10">
      <c r="A48" s="40" t="s">
        <v>50</v>
      </c>
      <c r="B48" s="35">
        <f>SUM(B49:B65)</f>
        <v>164252</v>
      </c>
      <c r="C48" s="105">
        <f>SUM(C49:C65)</f>
        <v>153771</v>
      </c>
      <c r="D48" s="95">
        <f t="shared" si="5"/>
        <v>6.8159796060375491E-2</v>
      </c>
      <c r="E48" s="35">
        <f>SUM(E49:E65)</f>
        <v>123978834</v>
      </c>
      <c r="F48" s="105">
        <f>SUM(F49:F65)</f>
        <v>104076498</v>
      </c>
      <c r="G48" s="112">
        <f>(E48-F48)/F48</f>
        <v>0.19122795619045521</v>
      </c>
      <c r="H48" s="96">
        <f t="shared" si="6"/>
        <v>754.80867204052311</v>
      </c>
      <c r="I48" s="97">
        <f t="shared" si="6"/>
        <v>676.82786741323139</v>
      </c>
      <c r="J48" s="95">
        <f t="shared" si="7"/>
        <v>0.11521512098094687</v>
      </c>
    </row>
    <row r="49" spans="1:10">
      <c r="A49" s="26" t="s">
        <v>51</v>
      </c>
      <c r="B49" s="27">
        <f>[1]整車總表!$Z$14</f>
        <v>64182</v>
      </c>
      <c r="C49" s="98">
        <f>[2]整車總表!$Z14</f>
        <v>52908</v>
      </c>
      <c r="D49" s="99">
        <f t="shared" si="5"/>
        <v>0.21308686777046951</v>
      </c>
      <c r="E49" s="27">
        <f>[1]整車總表!$AA$14</f>
        <v>32615583</v>
      </c>
      <c r="F49" s="98">
        <f>[2]整車總表!$AA14</f>
        <v>23810744</v>
      </c>
      <c r="G49" s="112">
        <f t="shared" ref="G49:G67" si="8">(E49-F49)/F49</f>
        <v>0.36978428729484469</v>
      </c>
      <c r="H49" s="96">
        <f t="shared" si="6"/>
        <v>508.17336636440126</v>
      </c>
      <c r="I49" s="97">
        <f t="shared" si="6"/>
        <v>450.04052317229906</v>
      </c>
      <c r="J49" s="95">
        <f t="shared" si="7"/>
        <v>0.12917246380909994</v>
      </c>
    </row>
    <row r="50" spans="1:10">
      <c r="A50" s="26" t="s">
        <v>52</v>
      </c>
      <c r="B50" s="27">
        <f>[1]整車總表!$Z$139</f>
        <v>899</v>
      </c>
      <c r="C50" s="98">
        <f>[2]整車總表!$Z139</f>
        <v>856</v>
      </c>
      <c r="D50" s="99">
        <f t="shared" si="5"/>
        <v>5.0233644859813083E-2</v>
      </c>
      <c r="E50" s="27">
        <f>[1]整車總表!$AA$139</f>
        <v>598540</v>
      </c>
      <c r="F50" s="98">
        <f>[2]整車總表!$AA139</f>
        <v>487407</v>
      </c>
      <c r="G50" s="112">
        <f t="shared" si="8"/>
        <v>0.22800862523517307</v>
      </c>
      <c r="H50" s="96">
        <f t="shared" si="6"/>
        <v>665.78420467185765</v>
      </c>
      <c r="I50" s="97">
        <f t="shared" si="6"/>
        <v>569.40070093457939</v>
      </c>
      <c r="J50" s="95">
        <f t="shared" si="7"/>
        <v>0.16927183893360209</v>
      </c>
    </row>
    <row r="51" spans="1:10">
      <c r="A51" s="26" t="s">
        <v>53</v>
      </c>
      <c r="B51" s="27">
        <f>[1]整車總表!$Z$107</f>
        <v>2681</v>
      </c>
      <c r="C51" s="98">
        <f>[2]整車總表!$Z107</f>
        <v>3257</v>
      </c>
      <c r="D51" s="106">
        <f t="shared" si="5"/>
        <v>-0.17684986183604545</v>
      </c>
      <c r="E51" s="27">
        <f>[1]整車總表!$AA$107</f>
        <v>2685108</v>
      </c>
      <c r="F51" s="98">
        <f>[2]整車總表!$AA107</f>
        <v>2808675</v>
      </c>
      <c r="G51" s="111">
        <f t="shared" si="8"/>
        <v>-4.3994766215386262E-2</v>
      </c>
      <c r="H51" s="96">
        <f t="shared" si="6"/>
        <v>1001.532264080567</v>
      </c>
      <c r="I51" s="97">
        <f t="shared" si="6"/>
        <v>862.35032238256065</v>
      </c>
      <c r="J51" s="95">
        <f t="shared" si="7"/>
        <v>0.16139837614191979</v>
      </c>
    </row>
    <row r="52" spans="1:10">
      <c r="A52" s="32" t="s">
        <v>54</v>
      </c>
      <c r="B52" s="27">
        <f>[1]整車總表!$Z$108</f>
        <v>6767</v>
      </c>
      <c r="C52" s="98">
        <f>[2]整車總表!$Z108</f>
        <v>2805</v>
      </c>
      <c r="D52" s="99">
        <f t="shared" si="5"/>
        <v>1.4124777183600714</v>
      </c>
      <c r="E52" s="27">
        <f>[1]整車總表!$AA$108</f>
        <v>4747591</v>
      </c>
      <c r="F52" s="98">
        <f>[2]整車總表!$AA108</f>
        <v>1819955</v>
      </c>
      <c r="G52" s="112">
        <f t="shared" si="8"/>
        <v>1.608630982634186</v>
      </c>
      <c r="H52" s="96">
        <f t="shared" si="6"/>
        <v>701.57987291266443</v>
      </c>
      <c r="I52" s="97">
        <f t="shared" si="6"/>
        <v>648.82531194295905</v>
      </c>
      <c r="J52" s="95">
        <f t="shared" si="7"/>
        <v>8.1307803500648965E-2</v>
      </c>
    </row>
    <row r="53" spans="1:10">
      <c r="A53" s="26" t="s">
        <v>55</v>
      </c>
      <c r="B53" s="27">
        <f>[1]整車總表!$Z$114</f>
        <v>3454</v>
      </c>
      <c r="C53" s="98">
        <f>[2]整車總表!$Z114</f>
        <v>3212</v>
      </c>
      <c r="D53" s="99">
        <f t="shared" si="5"/>
        <v>7.5342465753424653E-2</v>
      </c>
      <c r="E53" s="27">
        <f>[1]整車總表!$AA$114</f>
        <v>2730997</v>
      </c>
      <c r="F53" s="98">
        <f>[2]整車總表!$AA114</f>
        <v>2545784</v>
      </c>
      <c r="G53" s="112">
        <f t="shared" si="8"/>
        <v>7.2752833704666231E-2</v>
      </c>
      <c r="H53" s="96">
        <f t="shared" si="6"/>
        <v>790.67660683265774</v>
      </c>
      <c r="I53" s="97">
        <f t="shared" si="6"/>
        <v>792.58530510585308</v>
      </c>
      <c r="J53" s="100">
        <f t="shared" si="7"/>
        <v>-2.40819286062896E-3</v>
      </c>
    </row>
    <row r="54" spans="1:10">
      <c r="A54" s="32" t="s">
        <v>101</v>
      </c>
      <c r="B54" s="27">
        <f>[1]整車總表!$Z$88</f>
        <v>25849</v>
      </c>
      <c r="C54" s="98">
        <f>[2]整車總表!$Z88</f>
        <v>25674</v>
      </c>
      <c r="D54" s="99">
        <f t="shared" si="5"/>
        <v>6.8162343226610576E-3</v>
      </c>
      <c r="E54" s="27">
        <f>[1]整車總表!$AA$88</f>
        <v>25903598</v>
      </c>
      <c r="F54" s="98">
        <f>[2]整車總表!$AA88</f>
        <v>23511582</v>
      </c>
      <c r="G54" s="112">
        <f t="shared" si="8"/>
        <v>0.10173777332380271</v>
      </c>
      <c r="H54" s="96">
        <f t="shared" si="6"/>
        <v>1002.1121900266935</v>
      </c>
      <c r="I54" s="97">
        <f t="shared" si="6"/>
        <v>915.77401261977093</v>
      </c>
      <c r="J54" s="95">
        <f t="shared" si="7"/>
        <v>9.427891184631175E-2</v>
      </c>
    </row>
    <row r="55" spans="1:10">
      <c r="A55" s="32" t="s">
        <v>57</v>
      </c>
      <c r="B55" s="27">
        <f>[1]整車總表!$Z$141</f>
        <v>3815</v>
      </c>
      <c r="C55" s="98">
        <f>[2]整車總表!$Z141</f>
        <v>3669</v>
      </c>
      <c r="D55" s="99">
        <f t="shared" si="5"/>
        <v>3.9792859089670209E-2</v>
      </c>
      <c r="E55" s="27">
        <f>[1]整車總表!$AA$141</f>
        <v>2740785</v>
      </c>
      <c r="F55" s="98">
        <f>[2]整車總表!$AA141</f>
        <v>2445158</v>
      </c>
      <c r="G55" s="112">
        <f t="shared" si="8"/>
        <v>0.12090302548955936</v>
      </c>
      <c r="H55" s="96">
        <f t="shared" si="6"/>
        <v>718.42332896461335</v>
      </c>
      <c r="I55" s="97">
        <f t="shared" si="6"/>
        <v>666.43717634232758</v>
      </c>
      <c r="J55" s="95">
        <f t="shared" si="7"/>
        <v>7.8006081394808233E-2</v>
      </c>
    </row>
    <row r="56" spans="1:10">
      <c r="A56" s="32" t="s">
        <v>102</v>
      </c>
      <c r="B56" s="27">
        <f>[1]整車總表!$Z$31</f>
        <v>19793</v>
      </c>
      <c r="C56" s="98">
        <f>[2]整車總表!$Z31</f>
        <v>16267</v>
      </c>
      <c r="D56" s="99">
        <f t="shared" si="5"/>
        <v>0.2167578533226778</v>
      </c>
      <c r="E56" s="27">
        <f>[1]整車總表!$AA$31</f>
        <v>16528139</v>
      </c>
      <c r="F56" s="98">
        <f>[2]整車總表!$AA31</f>
        <v>11782847</v>
      </c>
      <c r="G56" s="112">
        <f t="shared" si="8"/>
        <v>0.40272881418217515</v>
      </c>
      <c r="H56" s="96">
        <f t="shared" si="6"/>
        <v>835.04971454554641</v>
      </c>
      <c r="I56" s="97">
        <f t="shared" si="6"/>
        <v>724.34050531751393</v>
      </c>
      <c r="J56" s="95">
        <f t="shared" si="7"/>
        <v>0.15284138939531375</v>
      </c>
    </row>
    <row r="57" spans="1:10">
      <c r="A57" s="41" t="s">
        <v>103</v>
      </c>
      <c r="B57" s="27">
        <f>[1]整車總表!$Z$18</f>
        <v>13289</v>
      </c>
      <c r="C57" s="98">
        <f>[2]整車總表!$Z18</f>
        <v>13599</v>
      </c>
      <c r="D57" s="106">
        <f t="shared" si="5"/>
        <v>-2.2795793808368263E-2</v>
      </c>
      <c r="E57" s="27">
        <f>[1]整車總表!$AA$18</f>
        <v>14681621</v>
      </c>
      <c r="F57" s="98">
        <f>[2]整車總表!$AA18</f>
        <v>12823874</v>
      </c>
      <c r="G57" s="112">
        <f t="shared" si="8"/>
        <v>0.14486628611603639</v>
      </c>
      <c r="H57" s="96">
        <f t="shared" si="6"/>
        <v>1104.7950184363008</v>
      </c>
      <c r="I57" s="97">
        <f t="shared" si="6"/>
        <v>943.00125009191856</v>
      </c>
      <c r="J57" s="95">
        <f t="shared" si="7"/>
        <v>0.17157322784949802</v>
      </c>
    </row>
    <row r="58" spans="1:10">
      <c r="A58" s="41" t="s">
        <v>104</v>
      </c>
      <c r="B58" s="27">
        <f>[1]整車總表!$Z$78</f>
        <v>3201</v>
      </c>
      <c r="C58" s="98">
        <f>[2]整車總表!$Z78</f>
        <v>7428</v>
      </c>
      <c r="D58" s="106">
        <f t="shared" si="5"/>
        <v>-0.56906300484652661</v>
      </c>
      <c r="E58" s="27">
        <f>[1]整車總表!$AA$78</f>
        <v>1707651</v>
      </c>
      <c r="F58" s="98">
        <f>[2]整車總表!$AA78</f>
        <v>2534218</v>
      </c>
      <c r="G58" s="111">
        <f t="shared" si="8"/>
        <v>-0.32616254797337879</v>
      </c>
      <c r="H58" s="96">
        <f t="shared" si="6"/>
        <v>533.47422680412376</v>
      </c>
      <c r="I58" s="97">
        <f t="shared" si="6"/>
        <v>341.17097469036082</v>
      </c>
      <c r="J58" s="95">
        <f t="shared" si="7"/>
        <v>0.56365654284715483</v>
      </c>
    </row>
    <row r="59" spans="1:10">
      <c r="A59" s="41" t="s">
        <v>105</v>
      </c>
      <c r="B59" s="27">
        <f>[1]整車總表!$Z$82</f>
        <v>878</v>
      </c>
      <c r="C59" s="98">
        <f>[2]整車總表!$Z82</f>
        <v>338</v>
      </c>
      <c r="D59" s="99">
        <f t="shared" si="5"/>
        <v>1.5976331360946745</v>
      </c>
      <c r="E59" s="27">
        <f>[1]整車總表!$AA$82</f>
        <v>246254</v>
      </c>
      <c r="F59" s="98">
        <f>[2]整車總表!$AA82</f>
        <v>107971</v>
      </c>
      <c r="G59" s="112">
        <f t="shared" si="8"/>
        <v>1.2807420511063157</v>
      </c>
      <c r="H59" s="96">
        <f t="shared" si="6"/>
        <v>280.4715261958998</v>
      </c>
      <c r="I59" s="97">
        <f t="shared" si="6"/>
        <v>319.44082840236689</v>
      </c>
      <c r="J59" s="100">
        <f t="shared" si="7"/>
        <v>-0.12199224000690811</v>
      </c>
    </row>
    <row r="60" spans="1:10">
      <c r="A60" s="41" t="s">
        <v>106</v>
      </c>
      <c r="B60" s="27">
        <f>[1]整車總表!$Z$90</f>
        <v>8031</v>
      </c>
      <c r="C60" s="98">
        <f>[2]整車總表!$Z90</f>
        <v>9866</v>
      </c>
      <c r="D60" s="106">
        <f t="shared" si="5"/>
        <v>-0.18599229677680926</v>
      </c>
      <c r="E60" s="27">
        <f>[1]整車總表!$AA$90</f>
        <v>7805286</v>
      </c>
      <c r="F60" s="98">
        <f>[2]整車總表!$AA90</f>
        <v>7749364</v>
      </c>
      <c r="G60" s="112">
        <f t="shared" si="8"/>
        <v>7.2163341404533326E-3</v>
      </c>
      <c r="H60" s="96">
        <f t="shared" si="6"/>
        <v>971.89465819947702</v>
      </c>
      <c r="I60" s="97">
        <f t="shared" si="6"/>
        <v>785.46158524224609</v>
      </c>
      <c r="J60" s="95">
        <f t="shared" si="7"/>
        <v>0.23735479425099149</v>
      </c>
    </row>
    <row r="61" spans="1:10">
      <c r="A61" s="41" t="s">
        <v>107</v>
      </c>
      <c r="B61" s="27">
        <f>[1]整車總表!$Z$154</f>
        <v>2346</v>
      </c>
      <c r="C61" s="98">
        <f>[2]整車總表!$Z154</f>
        <v>3221</v>
      </c>
      <c r="D61" s="106">
        <f t="shared" si="5"/>
        <v>-0.27165476560074509</v>
      </c>
      <c r="E61" s="27">
        <f>[1]整車總表!$AA$154</f>
        <v>3865191</v>
      </c>
      <c r="F61" s="98">
        <f>[2]整車總表!$AA154</f>
        <v>3624119</v>
      </c>
      <c r="G61" s="112">
        <f t="shared" si="8"/>
        <v>6.6518787048659281E-2</v>
      </c>
      <c r="H61" s="96">
        <f t="shared" si="6"/>
        <v>1647.5664961636828</v>
      </c>
      <c r="I61" s="97">
        <f t="shared" si="6"/>
        <v>1125.1533685190934</v>
      </c>
      <c r="J61" s="95">
        <f t="shared" si="7"/>
        <v>0.4643039271456656</v>
      </c>
    </row>
    <row r="62" spans="1:10">
      <c r="A62" s="41" t="s">
        <v>108</v>
      </c>
      <c r="B62" s="27">
        <f>[1]整車總表!$Z$109</f>
        <v>3696</v>
      </c>
      <c r="C62" s="98">
        <f>[2]整車總表!$Z109</f>
        <v>4604</v>
      </c>
      <c r="D62" s="106">
        <f t="shared" si="5"/>
        <v>-0.19721980886185925</v>
      </c>
      <c r="E62" s="27">
        <f>[1]整車總表!$AA$109</f>
        <v>3192083</v>
      </c>
      <c r="F62" s="98">
        <f>[2]整車總表!$AA109</f>
        <v>3616738</v>
      </c>
      <c r="G62" s="111">
        <f t="shared" si="8"/>
        <v>-0.11741381322064247</v>
      </c>
      <c r="H62" s="96">
        <f t="shared" si="6"/>
        <v>863.65882034632034</v>
      </c>
      <c r="I62" s="97">
        <f t="shared" si="6"/>
        <v>785.56429192006954</v>
      </c>
      <c r="J62" s="95">
        <f t="shared" si="7"/>
        <v>9.9412014050909603E-2</v>
      </c>
    </row>
    <row r="63" spans="1:10">
      <c r="A63" s="41" t="s">
        <v>109</v>
      </c>
      <c r="B63" s="27">
        <f>[1]整車總表!$Z$19</f>
        <v>2798</v>
      </c>
      <c r="C63" s="98">
        <f>[2]整車總表!$Z19</f>
        <v>765</v>
      </c>
      <c r="D63" s="99">
        <f t="shared" si="5"/>
        <v>2.6575163398692809</v>
      </c>
      <c r="E63" s="27">
        <f>[1]整車總表!$AA$19</f>
        <v>1507064</v>
      </c>
      <c r="F63" s="98">
        <f>[2]整車總表!$AA19</f>
        <v>544495</v>
      </c>
      <c r="G63" s="112">
        <f>(E63-F63)/F63</f>
        <v>1.7678197228624688</v>
      </c>
      <c r="H63" s="96">
        <f t="shared" si="6"/>
        <v>538.62187276626162</v>
      </c>
      <c r="I63" s="97">
        <f t="shared" si="6"/>
        <v>711.75816993464048</v>
      </c>
      <c r="J63" s="100">
        <f t="shared" si="7"/>
        <v>-0.24325157684424989</v>
      </c>
    </row>
    <row r="64" spans="1:10">
      <c r="A64" s="41" t="s">
        <v>110</v>
      </c>
      <c r="B64" s="27">
        <f>[1]整車總表!$Z$20</f>
        <v>1076</v>
      </c>
      <c r="C64" s="98">
        <f>[2]整車總表!$Z20</f>
        <v>2211</v>
      </c>
      <c r="D64" s="106">
        <f t="shared" si="5"/>
        <v>-0.5133423790140208</v>
      </c>
      <c r="E64" s="27">
        <f>[1]整車總表!$AA$20</f>
        <v>985263</v>
      </c>
      <c r="F64" s="98">
        <f>[2]整車總表!$AA20</f>
        <v>1591484</v>
      </c>
      <c r="G64" s="111">
        <f t="shared" si="8"/>
        <v>-0.38091554800425265</v>
      </c>
      <c r="H64" s="96">
        <f t="shared" si="6"/>
        <v>915.67193308550191</v>
      </c>
      <c r="I64" s="97">
        <f t="shared" si="6"/>
        <v>719.80280416101311</v>
      </c>
      <c r="J64" s="95">
        <f t="shared" si="7"/>
        <v>0.27211498453773003</v>
      </c>
    </row>
    <row r="65" spans="1:14">
      <c r="A65" s="41" t="s">
        <v>111</v>
      </c>
      <c r="B65" s="27">
        <f>[1]整車總表!$Z$17</f>
        <v>1497</v>
      </c>
      <c r="C65" s="98">
        <f>[2]整車總表!$Z17</f>
        <v>3091</v>
      </c>
      <c r="D65" s="106">
        <f t="shared" si="5"/>
        <v>-0.51569071497897123</v>
      </c>
      <c r="E65" s="27">
        <f>[1]整車總表!$AA$17</f>
        <v>1438080</v>
      </c>
      <c r="F65" s="98">
        <f>[2]整車總表!$AA17</f>
        <v>2272083</v>
      </c>
      <c r="G65" s="111">
        <f t="shared" si="8"/>
        <v>-0.36706537569270137</v>
      </c>
      <c r="H65" s="96">
        <f t="shared" si="6"/>
        <v>960.64128256513027</v>
      </c>
      <c r="I65" s="97">
        <f t="shared" si="6"/>
        <v>735.06405693950182</v>
      </c>
      <c r="J65" s="95">
        <f t="shared" si="7"/>
        <v>0.30688104457839677</v>
      </c>
    </row>
    <row r="66" spans="1:14">
      <c r="A66" s="32" t="s">
        <v>68</v>
      </c>
      <c r="B66" s="27">
        <f>B67-B48-B42-B12-B7</f>
        <v>23041</v>
      </c>
      <c r="C66" s="101">
        <f>C67-C48-C42-C12-C7</f>
        <v>31217</v>
      </c>
      <c r="D66" s="106">
        <f t="shared" si="5"/>
        <v>-0.26190857545568119</v>
      </c>
      <c r="E66" s="27">
        <f>E67-E48-E42-E12-E7</f>
        <v>13520263</v>
      </c>
      <c r="F66" s="101">
        <f>F67-F48-F42-F12-F7</f>
        <v>13002935</v>
      </c>
      <c r="G66" s="112">
        <f t="shared" si="8"/>
        <v>3.9785479201426451E-2</v>
      </c>
      <c r="H66" s="96">
        <f t="shared" si="6"/>
        <v>586.79150210494333</v>
      </c>
      <c r="I66" s="97">
        <f t="shared" si="6"/>
        <v>416.53377967133292</v>
      </c>
      <c r="J66" s="95">
        <f t="shared" si="7"/>
        <v>0.4087488956308723</v>
      </c>
      <c r="N66" s="116"/>
    </row>
    <row r="67" spans="1:14">
      <c r="A67" s="34" t="s">
        <v>69</v>
      </c>
      <c r="B67" s="35">
        <f>[1]整車總表!$Z$11</f>
        <v>1067103</v>
      </c>
      <c r="C67" s="98">
        <f>[2]整車總表!$Z11</f>
        <v>1146279</v>
      </c>
      <c r="D67" s="106">
        <f t="shared" si="5"/>
        <v>-6.9072189231417488E-2</v>
      </c>
      <c r="E67" s="35">
        <f>[1]整車總表!$AA$11</f>
        <v>660422203</v>
      </c>
      <c r="F67" s="98">
        <f>[2]整車總表!$AA11</f>
        <v>557007286</v>
      </c>
      <c r="G67" s="112">
        <f t="shared" si="8"/>
        <v>0.18566169527628046</v>
      </c>
      <c r="H67" s="96">
        <f t="shared" si="6"/>
        <v>618.89264953804832</v>
      </c>
      <c r="I67" s="97">
        <f t="shared" si="6"/>
        <v>485.92645071575072</v>
      </c>
      <c r="J67" s="95">
        <f t="shared" si="7"/>
        <v>0.27363441242279274</v>
      </c>
      <c r="N67" s="117"/>
    </row>
    <row r="68" spans="1:14">
      <c r="A68" s="118"/>
      <c r="B68" s="119"/>
      <c r="C68" s="120"/>
      <c r="D68" s="121"/>
      <c r="E68" s="119"/>
      <c r="F68" s="120"/>
      <c r="G68" s="122"/>
      <c r="H68" s="114"/>
      <c r="I68" s="114"/>
      <c r="J68" s="115"/>
      <c r="N68" s="116"/>
    </row>
    <row r="69" spans="1:14">
      <c r="A69" s="123" t="s">
        <v>70</v>
      </c>
      <c r="B69" s="124"/>
      <c r="C69" s="125"/>
      <c r="D69" s="126"/>
      <c r="E69" s="124"/>
      <c r="F69" s="125"/>
      <c r="G69" s="127"/>
      <c r="H69" s="114"/>
      <c r="I69" s="114"/>
      <c r="J69" s="115"/>
    </row>
    <row r="70" spans="1:14">
      <c r="A70" s="128" t="s">
        <v>112</v>
      </c>
      <c r="B70" s="129" t="s">
        <v>113</v>
      </c>
      <c r="C70" s="130" t="s">
        <v>114</v>
      </c>
      <c r="D70" s="78" t="s">
        <v>115</v>
      </c>
      <c r="E70" s="129" t="s">
        <v>116</v>
      </c>
      <c r="F70" s="130" t="s">
        <v>117</v>
      </c>
      <c r="G70" s="131" t="s">
        <v>118</v>
      </c>
      <c r="H70" s="81" t="s">
        <v>119</v>
      </c>
      <c r="I70" s="82" t="s">
        <v>114</v>
      </c>
      <c r="J70" s="83" t="s">
        <v>120</v>
      </c>
    </row>
    <row r="71" spans="1:14">
      <c r="A71" s="52"/>
      <c r="B71" s="129" t="s">
        <v>84</v>
      </c>
      <c r="C71" s="132" t="s">
        <v>84</v>
      </c>
      <c r="D71" s="85" t="s">
        <v>7</v>
      </c>
      <c r="E71" s="54" t="s">
        <v>85</v>
      </c>
      <c r="F71" s="132" t="s">
        <v>85</v>
      </c>
      <c r="G71" s="133" t="s">
        <v>7</v>
      </c>
      <c r="H71" s="87" t="s">
        <v>121</v>
      </c>
      <c r="I71" s="88" t="s">
        <v>122</v>
      </c>
      <c r="J71" s="85" t="s">
        <v>7</v>
      </c>
    </row>
    <row r="72" spans="1:14">
      <c r="A72" s="34" t="s">
        <v>69</v>
      </c>
      <c r="B72" s="35">
        <f>[1]整車總表!$Z$208</f>
        <v>42623</v>
      </c>
      <c r="C72" s="98">
        <f>[2]整車總表!$Z207</f>
        <v>80191</v>
      </c>
      <c r="D72" s="100">
        <f>(B72-C72)/C72</f>
        <v>-0.46848150041775261</v>
      </c>
      <c r="E72" s="35">
        <f>[1]整車總表!$AA$208</f>
        <v>9524415</v>
      </c>
      <c r="F72" s="98">
        <f>[2]整車總表!$AA207</f>
        <v>11442743</v>
      </c>
      <c r="G72" s="111">
        <f>(E72-F72)/F72</f>
        <v>-0.16764581709123416</v>
      </c>
      <c r="H72" s="96">
        <f>E72/B72</f>
        <v>223.45717101095653</v>
      </c>
      <c r="I72" s="97">
        <f>F72/C72</f>
        <v>142.69360651444677</v>
      </c>
      <c r="J72" s="95">
        <f>(H72-I72)/I72</f>
        <v>0.56599287430816314</v>
      </c>
    </row>
    <row r="73" spans="1:14" s="135" customFormat="1" ht="15.75">
      <c r="A73" s="134"/>
      <c r="C73" s="136"/>
    </row>
    <row r="74" spans="1:14">
      <c r="A74" s="60" t="s">
        <v>123</v>
      </c>
      <c r="B74" s="13"/>
      <c r="E74" s="13"/>
    </row>
    <row r="77" spans="1:14" ht="15" customHeight="1"/>
    <row r="137" spans="1:11">
      <c r="A137" s="116"/>
      <c r="B137" s="116"/>
      <c r="C137" s="137"/>
      <c r="D137" s="138"/>
      <c r="E137" s="116"/>
      <c r="F137" s="137"/>
      <c r="G137" s="138"/>
      <c r="H137" s="116"/>
      <c r="I137" s="116"/>
      <c r="J137" s="116"/>
      <c r="K137" s="116"/>
    </row>
    <row r="138" spans="1:11">
      <c r="A138" s="116"/>
      <c r="B138" s="116"/>
      <c r="C138" s="137"/>
      <c r="D138" s="138"/>
      <c r="E138" s="116"/>
      <c r="F138" s="137"/>
      <c r="G138" s="138"/>
      <c r="H138" s="116"/>
      <c r="I138" s="116"/>
      <c r="J138" s="116"/>
      <c r="K138" s="116"/>
    </row>
    <row r="139" spans="1:11">
      <c r="A139" s="116"/>
      <c r="B139" s="116"/>
      <c r="C139" s="137"/>
      <c r="D139" s="138"/>
      <c r="E139" s="116"/>
      <c r="F139" s="137"/>
      <c r="G139" s="138"/>
      <c r="H139" s="116"/>
      <c r="I139" s="116"/>
      <c r="J139" s="116"/>
      <c r="K139" s="116"/>
    </row>
    <row r="140" spans="1:11">
      <c r="A140" s="116"/>
      <c r="B140" s="116"/>
      <c r="C140" s="137"/>
      <c r="D140" s="138"/>
      <c r="E140" s="116"/>
      <c r="F140" s="137"/>
      <c r="G140" s="138"/>
      <c r="H140" s="116"/>
      <c r="I140" s="116"/>
      <c r="J140" s="116"/>
      <c r="K140" s="116"/>
    </row>
    <row r="141" spans="1:11">
      <c r="A141" s="116"/>
      <c r="B141" s="116"/>
      <c r="C141" s="137"/>
      <c r="D141" s="138"/>
      <c r="E141" s="116"/>
      <c r="F141" s="137"/>
      <c r="G141" s="138"/>
      <c r="H141" s="116"/>
      <c r="I141" s="116"/>
      <c r="J141" s="116"/>
      <c r="K141" s="116"/>
    </row>
    <row r="142" spans="1:11">
      <c r="A142" s="116"/>
      <c r="B142" s="116"/>
      <c r="C142" s="137"/>
      <c r="D142" s="138"/>
      <c r="E142" s="116"/>
      <c r="F142" s="137"/>
      <c r="G142" s="138"/>
      <c r="H142" s="116"/>
      <c r="I142" s="116"/>
      <c r="J142" s="116"/>
      <c r="K142" s="116"/>
    </row>
    <row r="143" spans="1:11">
      <c r="A143" s="116"/>
      <c r="B143" s="116"/>
      <c r="C143" s="137"/>
      <c r="D143" s="138"/>
      <c r="E143" s="116"/>
      <c r="F143" s="137"/>
      <c r="G143" s="138"/>
      <c r="H143" s="116"/>
      <c r="I143" s="116"/>
      <c r="J143" s="116"/>
      <c r="K143" s="116"/>
    </row>
    <row r="144" spans="1:11">
      <c r="A144" s="116"/>
      <c r="B144" s="116"/>
      <c r="C144" s="137"/>
      <c r="D144" s="138"/>
      <c r="E144" s="116"/>
      <c r="F144" s="137"/>
      <c r="G144" s="138"/>
      <c r="H144" s="116"/>
      <c r="I144" s="116"/>
      <c r="J144" s="116"/>
      <c r="K144" s="116"/>
    </row>
    <row r="145" spans="1:11">
      <c r="A145" s="116"/>
      <c r="B145" s="116"/>
      <c r="C145" s="137"/>
      <c r="D145" s="138"/>
      <c r="E145" s="116"/>
      <c r="F145" s="137"/>
      <c r="G145" s="138"/>
      <c r="H145" s="116"/>
      <c r="I145" s="116"/>
      <c r="J145" s="116"/>
      <c r="K145" s="116"/>
    </row>
    <row r="146" spans="1:11">
      <c r="A146" s="116"/>
      <c r="B146" s="116"/>
      <c r="C146" s="137"/>
      <c r="D146" s="138"/>
      <c r="E146" s="116"/>
      <c r="F146" s="137"/>
      <c r="G146" s="138"/>
      <c r="H146" s="116"/>
      <c r="I146" s="116"/>
      <c r="J146" s="116"/>
      <c r="K146" s="116"/>
    </row>
    <row r="147" spans="1:11">
      <c r="A147" s="116"/>
      <c r="B147" s="116"/>
      <c r="C147" s="137"/>
      <c r="D147" s="138"/>
      <c r="E147" s="116"/>
      <c r="F147" s="137"/>
      <c r="G147" s="138"/>
      <c r="H147" s="116"/>
      <c r="I147" s="116"/>
      <c r="J147" s="116"/>
      <c r="K147" s="116"/>
    </row>
    <row r="148" spans="1:11">
      <c r="A148" s="116"/>
      <c r="B148" s="116"/>
      <c r="C148" s="137"/>
      <c r="D148" s="138"/>
      <c r="E148" s="116"/>
      <c r="F148" s="137"/>
      <c r="G148" s="138"/>
      <c r="H148" s="116"/>
      <c r="I148" s="116"/>
      <c r="J148" s="116"/>
      <c r="K148" s="116"/>
    </row>
    <row r="149" spans="1:11">
      <c r="A149" s="116"/>
      <c r="B149" s="116"/>
      <c r="C149" s="137"/>
      <c r="D149" s="138"/>
      <c r="E149" s="116"/>
      <c r="F149" s="137"/>
      <c r="G149" s="138"/>
      <c r="H149" s="116"/>
      <c r="I149" s="116"/>
      <c r="J149" s="116"/>
      <c r="K149" s="116"/>
    </row>
    <row r="150" spans="1:11">
      <c r="A150" s="116"/>
      <c r="B150" s="116"/>
      <c r="C150" s="137"/>
      <c r="D150" s="138"/>
      <c r="E150" s="116"/>
      <c r="F150" s="137"/>
      <c r="G150" s="138"/>
      <c r="H150" s="116"/>
      <c r="I150" s="116"/>
      <c r="J150" s="116"/>
      <c r="K150" s="116"/>
    </row>
    <row r="151" spans="1:11">
      <c r="A151" s="116"/>
      <c r="B151" s="116"/>
      <c r="C151" s="137"/>
      <c r="D151" s="138"/>
      <c r="E151" s="116"/>
      <c r="F151" s="137"/>
      <c r="G151" s="138"/>
      <c r="H151" s="116"/>
      <c r="I151" s="116"/>
      <c r="J151" s="116"/>
      <c r="K151" s="116"/>
    </row>
    <row r="152" spans="1:11">
      <c r="A152" s="116"/>
      <c r="B152" s="116"/>
      <c r="C152" s="137"/>
      <c r="D152" s="138"/>
      <c r="E152" s="116"/>
      <c r="F152" s="137"/>
      <c r="G152" s="138"/>
      <c r="H152" s="116"/>
      <c r="I152" s="116"/>
      <c r="J152" s="116"/>
      <c r="K152" s="116"/>
    </row>
  </sheetData>
  <phoneticPr fontId="3" type="noConversion"/>
  <pageMargins left="0.51181102362204722" right="0.51181102362204722" top="0.35433070866141736" bottom="0.15748031496062992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5"/>
  <sheetViews>
    <sheetView topLeftCell="A7" workbookViewId="0">
      <selection activeCell="I21" sqref="I21"/>
    </sheetView>
  </sheetViews>
  <sheetFormatPr defaultRowHeight="16.5"/>
  <cols>
    <col min="1" max="1" width="6.5" style="118" customWidth="1"/>
    <col min="2" max="2" width="16.7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13.875" style="5" customWidth="1"/>
    <col min="11" max="256" width="8.875" style="5"/>
    <col min="257" max="257" width="6.5" style="5" customWidth="1"/>
    <col min="258" max="258" width="16.75" style="5" customWidth="1"/>
    <col min="259" max="259" width="13.875" style="5" customWidth="1"/>
    <col min="260" max="260" width="13.5" style="5" customWidth="1"/>
    <col min="261" max="262" width="14.375" style="5" customWidth="1"/>
    <col min="263" max="263" width="14.125" style="5" customWidth="1"/>
    <col min="264" max="265" width="13.5" style="5" customWidth="1"/>
    <col min="266" max="266" width="13.875" style="5" customWidth="1"/>
    <col min="267" max="512" width="8.875" style="5"/>
    <col min="513" max="513" width="6.5" style="5" customWidth="1"/>
    <col min="514" max="514" width="16.75" style="5" customWidth="1"/>
    <col min="515" max="515" width="13.875" style="5" customWidth="1"/>
    <col min="516" max="516" width="13.5" style="5" customWidth="1"/>
    <col min="517" max="518" width="14.375" style="5" customWidth="1"/>
    <col min="519" max="519" width="14.125" style="5" customWidth="1"/>
    <col min="520" max="521" width="13.5" style="5" customWidth="1"/>
    <col min="522" max="522" width="13.875" style="5" customWidth="1"/>
    <col min="523" max="768" width="8.875" style="5"/>
    <col min="769" max="769" width="6.5" style="5" customWidth="1"/>
    <col min="770" max="770" width="16.75" style="5" customWidth="1"/>
    <col min="771" max="771" width="13.875" style="5" customWidth="1"/>
    <col min="772" max="772" width="13.5" style="5" customWidth="1"/>
    <col min="773" max="774" width="14.375" style="5" customWidth="1"/>
    <col min="775" max="775" width="14.125" style="5" customWidth="1"/>
    <col min="776" max="777" width="13.5" style="5" customWidth="1"/>
    <col min="778" max="778" width="13.875" style="5" customWidth="1"/>
    <col min="779" max="1024" width="8.875" style="5"/>
    <col min="1025" max="1025" width="6.5" style="5" customWidth="1"/>
    <col min="1026" max="1026" width="16.75" style="5" customWidth="1"/>
    <col min="1027" max="1027" width="13.875" style="5" customWidth="1"/>
    <col min="1028" max="1028" width="13.5" style="5" customWidth="1"/>
    <col min="1029" max="1030" width="14.375" style="5" customWidth="1"/>
    <col min="1031" max="1031" width="14.125" style="5" customWidth="1"/>
    <col min="1032" max="1033" width="13.5" style="5" customWidth="1"/>
    <col min="1034" max="1034" width="13.875" style="5" customWidth="1"/>
    <col min="1035" max="1280" width="8.875" style="5"/>
    <col min="1281" max="1281" width="6.5" style="5" customWidth="1"/>
    <col min="1282" max="1282" width="16.75" style="5" customWidth="1"/>
    <col min="1283" max="1283" width="13.875" style="5" customWidth="1"/>
    <col min="1284" max="1284" width="13.5" style="5" customWidth="1"/>
    <col min="1285" max="1286" width="14.375" style="5" customWidth="1"/>
    <col min="1287" max="1287" width="14.125" style="5" customWidth="1"/>
    <col min="1288" max="1289" width="13.5" style="5" customWidth="1"/>
    <col min="1290" max="1290" width="13.875" style="5" customWidth="1"/>
    <col min="1291" max="1536" width="8.875" style="5"/>
    <col min="1537" max="1537" width="6.5" style="5" customWidth="1"/>
    <col min="1538" max="1538" width="16.75" style="5" customWidth="1"/>
    <col min="1539" max="1539" width="13.875" style="5" customWidth="1"/>
    <col min="1540" max="1540" width="13.5" style="5" customWidth="1"/>
    <col min="1541" max="1542" width="14.375" style="5" customWidth="1"/>
    <col min="1543" max="1543" width="14.125" style="5" customWidth="1"/>
    <col min="1544" max="1545" width="13.5" style="5" customWidth="1"/>
    <col min="1546" max="1546" width="13.875" style="5" customWidth="1"/>
    <col min="1547" max="1792" width="8.875" style="5"/>
    <col min="1793" max="1793" width="6.5" style="5" customWidth="1"/>
    <col min="1794" max="1794" width="16.75" style="5" customWidth="1"/>
    <col min="1795" max="1795" width="13.875" style="5" customWidth="1"/>
    <col min="1796" max="1796" width="13.5" style="5" customWidth="1"/>
    <col min="1797" max="1798" width="14.375" style="5" customWidth="1"/>
    <col min="1799" max="1799" width="14.125" style="5" customWidth="1"/>
    <col min="1800" max="1801" width="13.5" style="5" customWidth="1"/>
    <col min="1802" max="1802" width="13.875" style="5" customWidth="1"/>
    <col min="1803" max="2048" width="8.875" style="5"/>
    <col min="2049" max="2049" width="6.5" style="5" customWidth="1"/>
    <col min="2050" max="2050" width="16.75" style="5" customWidth="1"/>
    <col min="2051" max="2051" width="13.875" style="5" customWidth="1"/>
    <col min="2052" max="2052" width="13.5" style="5" customWidth="1"/>
    <col min="2053" max="2054" width="14.375" style="5" customWidth="1"/>
    <col min="2055" max="2055" width="14.125" style="5" customWidth="1"/>
    <col min="2056" max="2057" width="13.5" style="5" customWidth="1"/>
    <col min="2058" max="2058" width="13.875" style="5" customWidth="1"/>
    <col min="2059" max="2304" width="8.875" style="5"/>
    <col min="2305" max="2305" width="6.5" style="5" customWidth="1"/>
    <col min="2306" max="2306" width="16.75" style="5" customWidth="1"/>
    <col min="2307" max="2307" width="13.875" style="5" customWidth="1"/>
    <col min="2308" max="2308" width="13.5" style="5" customWidth="1"/>
    <col min="2309" max="2310" width="14.375" style="5" customWidth="1"/>
    <col min="2311" max="2311" width="14.125" style="5" customWidth="1"/>
    <col min="2312" max="2313" width="13.5" style="5" customWidth="1"/>
    <col min="2314" max="2314" width="13.875" style="5" customWidth="1"/>
    <col min="2315" max="2560" width="8.875" style="5"/>
    <col min="2561" max="2561" width="6.5" style="5" customWidth="1"/>
    <col min="2562" max="2562" width="16.75" style="5" customWidth="1"/>
    <col min="2563" max="2563" width="13.875" style="5" customWidth="1"/>
    <col min="2564" max="2564" width="13.5" style="5" customWidth="1"/>
    <col min="2565" max="2566" width="14.375" style="5" customWidth="1"/>
    <col min="2567" max="2567" width="14.125" style="5" customWidth="1"/>
    <col min="2568" max="2569" width="13.5" style="5" customWidth="1"/>
    <col min="2570" max="2570" width="13.875" style="5" customWidth="1"/>
    <col min="2571" max="2816" width="8.875" style="5"/>
    <col min="2817" max="2817" width="6.5" style="5" customWidth="1"/>
    <col min="2818" max="2818" width="16.75" style="5" customWidth="1"/>
    <col min="2819" max="2819" width="13.875" style="5" customWidth="1"/>
    <col min="2820" max="2820" width="13.5" style="5" customWidth="1"/>
    <col min="2821" max="2822" width="14.375" style="5" customWidth="1"/>
    <col min="2823" max="2823" width="14.125" style="5" customWidth="1"/>
    <col min="2824" max="2825" width="13.5" style="5" customWidth="1"/>
    <col min="2826" max="2826" width="13.875" style="5" customWidth="1"/>
    <col min="2827" max="3072" width="8.875" style="5"/>
    <col min="3073" max="3073" width="6.5" style="5" customWidth="1"/>
    <col min="3074" max="3074" width="16.75" style="5" customWidth="1"/>
    <col min="3075" max="3075" width="13.875" style="5" customWidth="1"/>
    <col min="3076" max="3076" width="13.5" style="5" customWidth="1"/>
    <col min="3077" max="3078" width="14.375" style="5" customWidth="1"/>
    <col min="3079" max="3079" width="14.125" style="5" customWidth="1"/>
    <col min="3080" max="3081" width="13.5" style="5" customWidth="1"/>
    <col min="3082" max="3082" width="13.875" style="5" customWidth="1"/>
    <col min="3083" max="3328" width="8.875" style="5"/>
    <col min="3329" max="3329" width="6.5" style="5" customWidth="1"/>
    <col min="3330" max="3330" width="16.75" style="5" customWidth="1"/>
    <col min="3331" max="3331" width="13.875" style="5" customWidth="1"/>
    <col min="3332" max="3332" width="13.5" style="5" customWidth="1"/>
    <col min="3333" max="3334" width="14.375" style="5" customWidth="1"/>
    <col min="3335" max="3335" width="14.125" style="5" customWidth="1"/>
    <col min="3336" max="3337" width="13.5" style="5" customWidth="1"/>
    <col min="3338" max="3338" width="13.875" style="5" customWidth="1"/>
    <col min="3339" max="3584" width="8.875" style="5"/>
    <col min="3585" max="3585" width="6.5" style="5" customWidth="1"/>
    <col min="3586" max="3586" width="16.75" style="5" customWidth="1"/>
    <col min="3587" max="3587" width="13.875" style="5" customWidth="1"/>
    <col min="3588" max="3588" width="13.5" style="5" customWidth="1"/>
    <col min="3589" max="3590" width="14.375" style="5" customWidth="1"/>
    <col min="3591" max="3591" width="14.125" style="5" customWidth="1"/>
    <col min="3592" max="3593" width="13.5" style="5" customWidth="1"/>
    <col min="3594" max="3594" width="13.875" style="5" customWidth="1"/>
    <col min="3595" max="3840" width="8.875" style="5"/>
    <col min="3841" max="3841" width="6.5" style="5" customWidth="1"/>
    <col min="3842" max="3842" width="16.75" style="5" customWidth="1"/>
    <col min="3843" max="3843" width="13.875" style="5" customWidth="1"/>
    <col min="3844" max="3844" width="13.5" style="5" customWidth="1"/>
    <col min="3845" max="3846" width="14.375" style="5" customWidth="1"/>
    <col min="3847" max="3847" width="14.125" style="5" customWidth="1"/>
    <col min="3848" max="3849" width="13.5" style="5" customWidth="1"/>
    <col min="3850" max="3850" width="13.875" style="5" customWidth="1"/>
    <col min="3851" max="4096" width="8.875" style="5"/>
    <col min="4097" max="4097" width="6.5" style="5" customWidth="1"/>
    <col min="4098" max="4098" width="16.75" style="5" customWidth="1"/>
    <col min="4099" max="4099" width="13.875" style="5" customWidth="1"/>
    <col min="4100" max="4100" width="13.5" style="5" customWidth="1"/>
    <col min="4101" max="4102" width="14.375" style="5" customWidth="1"/>
    <col min="4103" max="4103" width="14.125" style="5" customWidth="1"/>
    <col min="4104" max="4105" width="13.5" style="5" customWidth="1"/>
    <col min="4106" max="4106" width="13.875" style="5" customWidth="1"/>
    <col min="4107" max="4352" width="8.875" style="5"/>
    <col min="4353" max="4353" width="6.5" style="5" customWidth="1"/>
    <col min="4354" max="4354" width="16.75" style="5" customWidth="1"/>
    <col min="4355" max="4355" width="13.875" style="5" customWidth="1"/>
    <col min="4356" max="4356" width="13.5" style="5" customWidth="1"/>
    <col min="4357" max="4358" width="14.375" style="5" customWidth="1"/>
    <col min="4359" max="4359" width="14.125" style="5" customWidth="1"/>
    <col min="4360" max="4361" width="13.5" style="5" customWidth="1"/>
    <col min="4362" max="4362" width="13.875" style="5" customWidth="1"/>
    <col min="4363" max="4608" width="8.875" style="5"/>
    <col min="4609" max="4609" width="6.5" style="5" customWidth="1"/>
    <col min="4610" max="4610" width="16.75" style="5" customWidth="1"/>
    <col min="4611" max="4611" width="13.875" style="5" customWidth="1"/>
    <col min="4612" max="4612" width="13.5" style="5" customWidth="1"/>
    <col min="4613" max="4614" width="14.375" style="5" customWidth="1"/>
    <col min="4615" max="4615" width="14.125" style="5" customWidth="1"/>
    <col min="4616" max="4617" width="13.5" style="5" customWidth="1"/>
    <col min="4618" max="4618" width="13.875" style="5" customWidth="1"/>
    <col min="4619" max="4864" width="8.875" style="5"/>
    <col min="4865" max="4865" width="6.5" style="5" customWidth="1"/>
    <col min="4866" max="4866" width="16.75" style="5" customWidth="1"/>
    <col min="4867" max="4867" width="13.875" style="5" customWidth="1"/>
    <col min="4868" max="4868" width="13.5" style="5" customWidth="1"/>
    <col min="4869" max="4870" width="14.375" style="5" customWidth="1"/>
    <col min="4871" max="4871" width="14.125" style="5" customWidth="1"/>
    <col min="4872" max="4873" width="13.5" style="5" customWidth="1"/>
    <col min="4874" max="4874" width="13.875" style="5" customWidth="1"/>
    <col min="4875" max="5120" width="8.875" style="5"/>
    <col min="5121" max="5121" width="6.5" style="5" customWidth="1"/>
    <col min="5122" max="5122" width="16.75" style="5" customWidth="1"/>
    <col min="5123" max="5123" width="13.875" style="5" customWidth="1"/>
    <col min="5124" max="5124" width="13.5" style="5" customWidth="1"/>
    <col min="5125" max="5126" width="14.375" style="5" customWidth="1"/>
    <col min="5127" max="5127" width="14.125" style="5" customWidth="1"/>
    <col min="5128" max="5129" width="13.5" style="5" customWidth="1"/>
    <col min="5130" max="5130" width="13.875" style="5" customWidth="1"/>
    <col min="5131" max="5376" width="8.875" style="5"/>
    <col min="5377" max="5377" width="6.5" style="5" customWidth="1"/>
    <col min="5378" max="5378" width="16.75" style="5" customWidth="1"/>
    <col min="5379" max="5379" width="13.875" style="5" customWidth="1"/>
    <col min="5380" max="5380" width="13.5" style="5" customWidth="1"/>
    <col min="5381" max="5382" width="14.375" style="5" customWidth="1"/>
    <col min="5383" max="5383" width="14.125" style="5" customWidth="1"/>
    <col min="5384" max="5385" width="13.5" style="5" customWidth="1"/>
    <col min="5386" max="5386" width="13.875" style="5" customWidth="1"/>
    <col min="5387" max="5632" width="8.875" style="5"/>
    <col min="5633" max="5633" width="6.5" style="5" customWidth="1"/>
    <col min="5634" max="5634" width="16.75" style="5" customWidth="1"/>
    <col min="5635" max="5635" width="13.875" style="5" customWidth="1"/>
    <col min="5636" max="5636" width="13.5" style="5" customWidth="1"/>
    <col min="5637" max="5638" width="14.375" style="5" customWidth="1"/>
    <col min="5639" max="5639" width="14.125" style="5" customWidth="1"/>
    <col min="5640" max="5641" width="13.5" style="5" customWidth="1"/>
    <col min="5642" max="5642" width="13.875" style="5" customWidth="1"/>
    <col min="5643" max="5888" width="8.875" style="5"/>
    <col min="5889" max="5889" width="6.5" style="5" customWidth="1"/>
    <col min="5890" max="5890" width="16.75" style="5" customWidth="1"/>
    <col min="5891" max="5891" width="13.875" style="5" customWidth="1"/>
    <col min="5892" max="5892" width="13.5" style="5" customWidth="1"/>
    <col min="5893" max="5894" width="14.375" style="5" customWidth="1"/>
    <col min="5895" max="5895" width="14.125" style="5" customWidth="1"/>
    <col min="5896" max="5897" width="13.5" style="5" customWidth="1"/>
    <col min="5898" max="5898" width="13.875" style="5" customWidth="1"/>
    <col min="5899" max="6144" width="8.875" style="5"/>
    <col min="6145" max="6145" width="6.5" style="5" customWidth="1"/>
    <col min="6146" max="6146" width="16.75" style="5" customWidth="1"/>
    <col min="6147" max="6147" width="13.875" style="5" customWidth="1"/>
    <col min="6148" max="6148" width="13.5" style="5" customWidth="1"/>
    <col min="6149" max="6150" width="14.375" style="5" customWidth="1"/>
    <col min="6151" max="6151" width="14.125" style="5" customWidth="1"/>
    <col min="6152" max="6153" width="13.5" style="5" customWidth="1"/>
    <col min="6154" max="6154" width="13.875" style="5" customWidth="1"/>
    <col min="6155" max="6400" width="8.875" style="5"/>
    <col min="6401" max="6401" width="6.5" style="5" customWidth="1"/>
    <col min="6402" max="6402" width="16.75" style="5" customWidth="1"/>
    <col min="6403" max="6403" width="13.875" style="5" customWidth="1"/>
    <col min="6404" max="6404" width="13.5" style="5" customWidth="1"/>
    <col min="6405" max="6406" width="14.375" style="5" customWidth="1"/>
    <col min="6407" max="6407" width="14.125" style="5" customWidth="1"/>
    <col min="6408" max="6409" width="13.5" style="5" customWidth="1"/>
    <col min="6410" max="6410" width="13.875" style="5" customWidth="1"/>
    <col min="6411" max="6656" width="8.875" style="5"/>
    <col min="6657" max="6657" width="6.5" style="5" customWidth="1"/>
    <col min="6658" max="6658" width="16.75" style="5" customWidth="1"/>
    <col min="6659" max="6659" width="13.875" style="5" customWidth="1"/>
    <col min="6660" max="6660" width="13.5" style="5" customWidth="1"/>
    <col min="6661" max="6662" width="14.375" style="5" customWidth="1"/>
    <col min="6663" max="6663" width="14.125" style="5" customWidth="1"/>
    <col min="6664" max="6665" width="13.5" style="5" customWidth="1"/>
    <col min="6666" max="6666" width="13.875" style="5" customWidth="1"/>
    <col min="6667" max="6912" width="8.875" style="5"/>
    <col min="6913" max="6913" width="6.5" style="5" customWidth="1"/>
    <col min="6914" max="6914" width="16.75" style="5" customWidth="1"/>
    <col min="6915" max="6915" width="13.875" style="5" customWidth="1"/>
    <col min="6916" max="6916" width="13.5" style="5" customWidth="1"/>
    <col min="6917" max="6918" width="14.375" style="5" customWidth="1"/>
    <col min="6919" max="6919" width="14.125" style="5" customWidth="1"/>
    <col min="6920" max="6921" width="13.5" style="5" customWidth="1"/>
    <col min="6922" max="6922" width="13.875" style="5" customWidth="1"/>
    <col min="6923" max="7168" width="8.875" style="5"/>
    <col min="7169" max="7169" width="6.5" style="5" customWidth="1"/>
    <col min="7170" max="7170" width="16.75" style="5" customWidth="1"/>
    <col min="7171" max="7171" width="13.875" style="5" customWidth="1"/>
    <col min="7172" max="7172" width="13.5" style="5" customWidth="1"/>
    <col min="7173" max="7174" width="14.375" style="5" customWidth="1"/>
    <col min="7175" max="7175" width="14.125" style="5" customWidth="1"/>
    <col min="7176" max="7177" width="13.5" style="5" customWidth="1"/>
    <col min="7178" max="7178" width="13.875" style="5" customWidth="1"/>
    <col min="7179" max="7424" width="8.875" style="5"/>
    <col min="7425" max="7425" width="6.5" style="5" customWidth="1"/>
    <col min="7426" max="7426" width="16.75" style="5" customWidth="1"/>
    <col min="7427" max="7427" width="13.875" style="5" customWidth="1"/>
    <col min="7428" max="7428" width="13.5" style="5" customWidth="1"/>
    <col min="7429" max="7430" width="14.375" style="5" customWidth="1"/>
    <col min="7431" max="7431" width="14.125" style="5" customWidth="1"/>
    <col min="7432" max="7433" width="13.5" style="5" customWidth="1"/>
    <col min="7434" max="7434" width="13.875" style="5" customWidth="1"/>
    <col min="7435" max="7680" width="8.875" style="5"/>
    <col min="7681" max="7681" width="6.5" style="5" customWidth="1"/>
    <col min="7682" max="7682" width="16.75" style="5" customWidth="1"/>
    <col min="7683" max="7683" width="13.875" style="5" customWidth="1"/>
    <col min="7684" max="7684" width="13.5" style="5" customWidth="1"/>
    <col min="7685" max="7686" width="14.375" style="5" customWidth="1"/>
    <col min="7687" max="7687" width="14.125" style="5" customWidth="1"/>
    <col min="7688" max="7689" width="13.5" style="5" customWidth="1"/>
    <col min="7690" max="7690" width="13.875" style="5" customWidth="1"/>
    <col min="7691" max="7936" width="8.875" style="5"/>
    <col min="7937" max="7937" width="6.5" style="5" customWidth="1"/>
    <col min="7938" max="7938" width="16.75" style="5" customWidth="1"/>
    <col min="7939" max="7939" width="13.875" style="5" customWidth="1"/>
    <col min="7940" max="7940" width="13.5" style="5" customWidth="1"/>
    <col min="7941" max="7942" width="14.375" style="5" customWidth="1"/>
    <col min="7943" max="7943" width="14.125" style="5" customWidth="1"/>
    <col min="7944" max="7945" width="13.5" style="5" customWidth="1"/>
    <col min="7946" max="7946" width="13.875" style="5" customWidth="1"/>
    <col min="7947" max="8192" width="8.875" style="5"/>
    <col min="8193" max="8193" width="6.5" style="5" customWidth="1"/>
    <col min="8194" max="8194" width="16.75" style="5" customWidth="1"/>
    <col min="8195" max="8195" width="13.875" style="5" customWidth="1"/>
    <col min="8196" max="8196" width="13.5" style="5" customWidth="1"/>
    <col min="8197" max="8198" width="14.375" style="5" customWidth="1"/>
    <col min="8199" max="8199" width="14.125" style="5" customWidth="1"/>
    <col min="8200" max="8201" width="13.5" style="5" customWidth="1"/>
    <col min="8202" max="8202" width="13.875" style="5" customWidth="1"/>
    <col min="8203" max="8448" width="8.875" style="5"/>
    <col min="8449" max="8449" width="6.5" style="5" customWidth="1"/>
    <col min="8450" max="8450" width="16.75" style="5" customWidth="1"/>
    <col min="8451" max="8451" width="13.875" style="5" customWidth="1"/>
    <col min="8452" max="8452" width="13.5" style="5" customWidth="1"/>
    <col min="8453" max="8454" width="14.375" style="5" customWidth="1"/>
    <col min="8455" max="8455" width="14.125" style="5" customWidth="1"/>
    <col min="8456" max="8457" width="13.5" style="5" customWidth="1"/>
    <col min="8458" max="8458" width="13.875" style="5" customWidth="1"/>
    <col min="8459" max="8704" width="8.875" style="5"/>
    <col min="8705" max="8705" width="6.5" style="5" customWidth="1"/>
    <col min="8706" max="8706" width="16.75" style="5" customWidth="1"/>
    <col min="8707" max="8707" width="13.875" style="5" customWidth="1"/>
    <col min="8708" max="8708" width="13.5" style="5" customWidth="1"/>
    <col min="8709" max="8710" width="14.375" style="5" customWidth="1"/>
    <col min="8711" max="8711" width="14.125" style="5" customWidth="1"/>
    <col min="8712" max="8713" width="13.5" style="5" customWidth="1"/>
    <col min="8714" max="8714" width="13.875" style="5" customWidth="1"/>
    <col min="8715" max="8960" width="8.875" style="5"/>
    <col min="8961" max="8961" width="6.5" style="5" customWidth="1"/>
    <col min="8962" max="8962" width="16.75" style="5" customWidth="1"/>
    <col min="8963" max="8963" width="13.875" style="5" customWidth="1"/>
    <col min="8964" max="8964" width="13.5" style="5" customWidth="1"/>
    <col min="8965" max="8966" width="14.375" style="5" customWidth="1"/>
    <col min="8967" max="8967" width="14.125" style="5" customWidth="1"/>
    <col min="8968" max="8969" width="13.5" style="5" customWidth="1"/>
    <col min="8970" max="8970" width="13.875" style="5" customWidth="1"/>
    <col min="8971" max="9216" width="8.875" style="5"/>
    <col min="9217" max="9217" width="6.5" style="5" customWidth="1"/>
    <col min="9218" max="9218" width="16.75" style="5" customWidth="1"/>
    <col min="9219" max="9219" width="13.875" style="5" customWidth="1"/>
    <col min="9220" max="9220" width="13.5" style="5" customWidth="1"/>
    <col min="9221" max="9222" width="14.375" style="5" customWidth="1"/>
    <col min="9223" max="9223" width="14.125" style="5" customWidth="1"/>
    <col min="9224" max="9225" width="13.5" style="5" customWidth="1"/>
    <col min="9226" max="9226" width="13.875" style="5" customWidth="1"/>
    <col min="9227" max="9472" width="8.875" style="5"/>
    <col min="9473" max="9473" width="6.5" style="5" customWidth="1"/>
    <col min="9474" max="9474" width="16.75" style="5" customWidth="1"/>
    <col min="9475" max="9475" width="13.875" style="5" customWidth="1"/>
    <col min="9476" max="9476" width="13.5" style="5" customWidth="1"/>
    <col min="9477" max="9478" width="14.375" style="5" customWidth="1"/>
    <col min="9479" max="9479" width="14.125" style="5" customWidth="1"/>
    <col min="9480" max="9481" width="13.5" style="5" customWidth="1"/>
    <col min="9482" max="9482" width="13.875" style="5" customWidth="1"/>
    <col min="9483" max="9728" width="8.875" style="5"/>
    <col min="9729" max="9729" width="6.5" style="5" customWidth="1"/>
    <col min="9730" max="9730" width="16.75" style="5" customWidth="1"/>
    <col min="9731" max="9731" width="13.875" style="5" customWidth="1"/>
    <col min="9732" max="9732" width="13.5" style="5" customWidth="1"/>
    <col min="9733" max="9734" width="14.375" style="5" customWidth="1"/>
    <col min="9735" max="9735" width="14.125" style="5" customWidth="1"/>
    <col min="9736" max="9737" width="13.5" style="5" customWidth="1"/>
    <col min="9738" max="9738" width="13.875" style="5" customWidth="1"/>
    <col min="9739" max="9984" width="8.875" style="5"/>
    <col min="9985" max="9985" width="6.5" style="5" customWidth="1"/>
    <col min="9986" max="9986" width="16.75" style="5" customWidth="1"/>
    <col min="9987" max="9987" width="13.875" style="5" customWidth="1"/>
    <col min="9988" max="9988" width="13.5" style="5" customWidth="1"/>
    <col min="9989" max="9990" width="14.375" style="5" customWidth="1"/>
    <col min="9991" max="9991" width="14.125" style="5" customWidth="1"/>
    <col min="9992" max="9993" width="13.5" style="5" customWidth="1"/>
    <col min="9994" max="9994" width="13.875" style="5" customWidth="1"/>
    <col min="9995" max="10240" width="8.875" style="5"/>
    <col min="10241" max="10241" width="6.5" style="5" customWidth="1"/>
    <col min="10242" max="10242" width="16.75" style="5" customWidth="1"/>
    <col min="10243" max="10243" width="13.875" style="5" customWidth="1"/>
    <col min="10244" max="10244" width="13.5" style="5" customWidth="1"/>
    <col min="10245" max="10246" width="14.375" style="5" customWidth="1"/>
    <col min="10247" max="10247" width="14.125" style="5" customWidth="1"/>
    <col min="10248" max="10249" width="13.5" style="5" customWidth="1"/>
    <col min="10250" max="10250" width="13.875" style="5" customWidth="1"/>
    <col min="10251" max="10496" width="8.875" style="5"/>
    <col min="10497" max="10497" width="6.5" style="5" customWidth="1"/>
    <col min="10498" max="10498" width="16.75" style="5" customWidth="1"/>
    <col min="10499" max="10499" width="13.875" style="5" customWidth="1"/>
    <col min="10500" max="10500" width="13.5" style="5" customWidth="1"/>
    <col min="10501" max="10502" width="14.375" style="5" customWidth="1"/>
    <col min="10503" max="10503" width="14.125" style="5" customWidth="1"/>
    <col min="10504" max="10505" width="13.5" style="5" customWidth="1"/>
    <col min="10506" max="10506" width="13.875" style="5" customWidth="1"/>
    <col min="10507" max="10752" width="8.875" style="5"/>
    <col min="10753" max="10753" width="6.5" style="5" customWidth="1"/>
    <col min="10754" max="10754" width="16.75" style="5" customWidth="1"/>
    <col min="10755" max="10755" width="13.875" style="5" customWidth="1"/>
    <col min="10756" max="10756" width="13.5" style="5" customWidth="1"/>
    <col min="10757" max="10758" width="14.375" style="5" customWidth="1"/>
    <col min="10759" max="10759" width="14.125" style="5" customWidth="1"/>
    <col min="10760" max="10761" width="13.5" style="5" customWidth="1"/>
    <col min="10762" max="10762" width="13.875" style="5" customWidth="1"/>
    <col min="10763" max="11008" width="8.875" style="5"/>
    <col min="11009" max="11009" width="6.5" style="5" customWidth="1"/>
    <col min="11010" max="11010" width="16.75" style="5" customWidth="1"/>
    <col min="11011" max="11011" width="13.875" style="5" customWidth="1"/>
    <col min="11012" max="11012" width="13.5" style="5" customWidth="1"/>
    <col min="11013" max="11014" width="14.375" style="5" customWidth="1"/>
    <col min="11015" max="11015" width="14.125" style="5" customWidth="1"/>
    <col min="11016" max="11017" width="13.5" style="5" customWidth="1"/>
    <col min="11018" max="11018" width="13.875" style="5" customWidth="1"/>
    <col min="11019" max="11264" width="8.875" style="5"/>
    <col min="11265" max="11265" width="6.5" style="5" customWidth="1"/>
    <col min="11266" max="11266" width="16.75" style="5" customWidth="1"/>
    <col min="11267" max="11267" width="13.875" style="5" customWidth="1"/>
    <col min="11268" max="11268" width="13.5" style="5" customWidth="1"/>
    <col min="11269" max="11270" width="14.375" style="5" customWidth="1"/>
    <col min="11271" max="11271" width="14.125" style="5" customWidth="1"/>
    <col min="11272" max="11273" width="13.5" style="5" customWidth="1"/>
    <col min="11274" max="11274" width="13.875" style="5" customWidth="1"/>
    <col min="11275" max="11520" width="8.875" style="5"/>
    <col min="11521" max="11521" width="6.5" style="5" customWidth="1"/>
    <col min="11522" max="11522" width="16.75" style="5" customWidth="1"/>
    <col min="11523" max="11523" width="13.875" style="5" customWidth="1"/>
    <col min="11524" max="11524" width="13.5" style="5" customWidth="1"/>
    <col min="11525" max="11526" width="14.375" style="5" customWidth="1"/>
    <col min="11527" max="11527" width="14.125" style="5" customWidth="1"/>
    <col min="11528" max="11529" width="13.5" style="5" customWidth="1"/>
    <col min="11530" max="11530" width="13.875" style="5" customWidth="1"/>
    <col min="11531" max="11776" width="8.875" style="5"/>
    <col min="11777" max="11777" width="6.5" style="5" customWidth="1"/>
    <col min="11778" max="11778" width="16.75" style="5" customWidth="1"/>
    <col min="11779" max="11779" width="13.875" style="5" customWidth="1"/>
    <col min="11780" max="11780" width="13.5" style="5" customWidth="1"/>
    <col min="11781" max="11782" width="14.375" style="5" customWidth="1"/>
    <col min="11783" max="11783" width="14.125" style="5" customWidth="1"/>
    <col min="11784" max="11785" width="13.5" style="5" customWidth="1"/>
    <col min="11786" max="11786" width="13.875" style="5" customWidth="1"/>
    <col min="11787" max="12032" width="8.875" style="5"/>
    <col min="12033" max="12033" width="6.5" style="5" customWidth="1"/>
    <col min="12034" max="12034" width="16.75" style="5" customWidth="1"/>
    <col min="12035" max="12035" width="13.875" style="5" customWidth="1"/>
    <col min="12036" max="12036" width="13.5" style="5" customWidth="1"/>
    <col min="12037" max="12038" width="14.375" style="5" customWidth="1"/>
    <col min="12039" max="12039" width="14.125" style="5" customWidth="1"/>
    <col min="12040" max="12041" width="13.5" style="5" customWidth="1"/>
    <col min="12042" max="12042" width="13.875" style="5" customWidth="1"/>
    <col min="12043" max="12288" width="8.875" style="5"/>
    <col min="12289" max="12289" width="6.5" style="5" customWidth="1"/>
    <col min="12290" max="12290" width="16.75" style="5" customWidth="1"/>
    <col min="12291" max="12291" width="13.875" style="5" customWidth="1"/>
    <col min="12292" max="12292" width="13.5" style="5" customWidth="1"/>
    <col min="12293" max="12294" width="14.375" style="5" customWidth="1"/>
    <col min="12295" max="12295" width="14.125" style="5" customWidth="1"/>
    <col min="12296" max="12297" width="13.5" style="5" customWidth="1"/>
    <col min="12298" max="12298" width="13.875" style="5" customWidth="1"/>
    <col min="12299" max="12544" width="8.875" style="5"/>
    <col min="12545" max="12545" width="6.5" style="5" customWidth="1"/>
    <col min="12546" max="12546" width="16.75" style="5" customWidth="1"/>
    <col min="12547" max="12547" width="13.875" style="5" customWidth="1"/>
    <col min="12548" max="12548" width="13.5" style="5" customWidth="1"/>
    <col min="12549" max="12550" width="14.375" style="5" customWidth="1"/>
    <col min="12551" max="12551" width="14.125" style="5" customWidth="1"/>
    <col min="12552" max="12553" width="13.5" style="5" customWidth="1"/>
    <col min="12554" max="12554" width="13.875" style="5" customWidth="1"/>
    <col min="12555" max="12800" width="8.875" style="5"/>
    <col min="12801" max="12801" width="6.5" style="5" customWidth="1"/>
    <col min="12802" max="12802" width="16.75" style="5" customWidth="1"/>
    <col min="12803" max="12803" width="13.875" style="5" customWidth="1"/>
    <col min="12804" max="12804" width="13.5" style="5" customWidth="1"/>
    <col min="12805" max="12806" width="14.375" style="5" customWidth="1"/>
    <col min="12807" max="12807" width="14.125" style="5" customWidth="1"/>
    <col min="12808" max="12809" width="13.5" style="5" customWidth="1"/>
    <col min="12810" max="12810" width="13.875" style="5" customWidth="1"/>
    <col min="12811" max="13056" width="8.875" style="5"/>
    <col min="13057" max="13057" width="6.5" style="5" customWidth="1"/>
    <col min="13058" max="13058" width="16.75" style="5" customWidth="1"/>
    <col min="13059" max="13059" width="13.875" style="5" customWidth="1"/>
    <col min="13060" max="13060" width="13.5" style="5" customWidth="1"/>
    <col min="13061" max="13062" width="14.375" style="5" customWidth="1"/>
    <col min="13063" max="13063" width="14.125" style="5" customWidth="1"/>
    <col min="13064" max="13065" width="13.5" style="5" customWidth="1"/>
    <col min="13066" max="13066" width="13.875" style="5" customWidth="1"/>
    <col min="13067" max="13312" width="8.875" style="5"/>
    <col min="13313" max="13313" width="6.5" style="5" customWidth="1"/>
    <col min="13314" max="13314" width="16.75" style="5" customWidth="1"/>
    <col min="13315" max="13315" width="13.875" style="5" customWidth="1"/>
    <col min="13316" max="13316" width="13.5" style="5" customWidth="1"/>
    <col min="13317" max="13318" width="14.375" style="5" customWidth="1"/>
    <col min="13319" max="13319" width="14.125" style="5" customWidth="1"/>
    <col min="13320" max="13321" width="13.5" style="5" customWidth="1"/>
    <col min="13322" max="13322" width="13.875" style="5" customWidth="1"/>
    <col min="13323" max="13568" width="8.875" style="5"/>
    <col min="13569" max="13569" width="6.5" style="5" customWidth="1"/>
    <col min="13570" max="13570" width="16.75" style="5" customWidth="1"/>
    <col min="13571" max="13571" width="13.875" style="5" customWidth="1"/>
    <col min="13572" max="13572" width="13.5" style="5" customWidth="1"/>
    <col min="13573" max="13574" width="14.375" style="5" customWidth="1"/>
    <col min="13575" max="13575" width="14.125" style="5" customWidth="1"/>
    <col min="13576" max="13577" width="13.5" style="5" customWidth="1"/>
    <col min="13578" max="13578" width="13.875" style="5" customWidth="1"/>
    <col min="13579" max="13824" width="8.875" style="5"/>
    <col min="13825" max="13825" width="6.5" style="5" customWidth="1"/>
    <col min="13826" max="13826" width="16.75" style="5" customWidth="1"/>
    <col min="13827" max="13827" width="13.875" style="5" customWidth="1"/>
    <col min="13828" max="13828" width="13.5" style="5" customWidth="1"/>
    <col min="13829" max="13830" width="14.375" style="5" customWidth="1"/>
    <col min="13831" max="13831" width="14.125" style="5" customWidth="1"/>
    <col min="13832" max="13833" width="13.5" style="5" customWidth="1"/>
    <col min="13834" max="13834" width="13.875" style="5" customWidth="1"/>
    <col min="13835" max="14080" width="8.875" style="5"/>
    <col min="14081" max="14081" width="6.5" style="5" customWidth="1"/>
    <col min="14082" max="14082" width="16.75" style="5" customWidth="1"/>
    <col min="14083" max="14083" width="13.875" style="5" customWidth="1"/>
    <col min="14084" max="14084" width="13.5" style="5" customWidth="1"/>
    <col min="14085" max="14086" width="14.375" style="5" customWidth="1"/>
    <col min="14087" max="14087" width="14.125" style="5" customWidth="1"/>
    <col min="14088" max="14089" width="13.5" style="5" customWidth="1"/>
    <col min="14090" max="14090" width="13.875" style="5" customWidth="1"/>
    <col min="14091" max="14336" width="8.875" style="5"/>
    <col min="14337" max="14337" width="6.5" style="5" customWidth="1"/>
    <col min="14338" max="14338" width="16.75" style="5" customWidth="1"/>
    <col min="14339" max="14339" width="13.875" style="5" customWidth="1"/>
    <col min="14340" max="14340" width="13.5" style="5" customWidth="1"/>
    <col min="14341" max="14342" width="14.375" style="5" customWidth="1"/>
    <col min="14343" max="14343" width="14.125" style="5" customWidth="1"/>
    <col min="14344" max="14345" width="13.5" style="5" customWidth="1"/>
    <col min="14346" max="14346" width="13.875" style="5" customWidth="1"/>
    <col min="14347" max="14592" width="8.875" style="5"/>
    <col min="14593" max="14593" width="6.5" style="5" customWidth="1"/>
    <col min="14594" max="14594" width="16.75" style="5" customWidth="1"/>
    <col min="14595" max="14595" width="13.875" style="5" customWidth="1"/>
    <col min="14596" max="14596" width="13.5" style="5" customWidth="1"/>
    <col min="14597" max="14598" width="14.375" style="5" customWidth="1"/>
    <col min="14599" max="14599" width="14.125" style="5" customWidth="1"/>
    <col min="14600" max="14601" width="13.5" style="5" customWidth="1"/>
    <col min="14602" max="14602" width="13.875" style="5" customWidth="1"/>
    <col min="14603" max="14848" width="8.875" style="5"/>
    <col min="14849" max="14849" width="6.5" style="5" customWidth="1"/>
    <col min="14850" max="14850" width="16.75" style="5" customWidth="1"/>
    <col min="14851" max="14851" width="13.875" style="5" customWidth="1"/>
    <col min="14852" max="14852" width="13.5" style="5" customWidth="1"/>
    <col min="14853" max="14854" width="14.375" style="5" customWidth="1"/>
    <col min="14855" max="14855" width="14.125" style="5" customWidth="1"/>
    <col min="14856" max="14857" width="13.5" style="5" customWidth="1"/>
    <col min="14858" max="14858" width="13.875" style="5" customWidth="1"/>
    <col min="14859" max="15104" width="8.875" style="5"/>
    <col min="15105" max="15105" width="6.5" style="5" customWidth="1"/>
    <col min="15106" max="15106" width="16.75" style="5" customWidth="1"/>
    <col min="15107" max="15107" width="13.875" style="5" customWidth="1"/>
    <col min="15108" max="15108" width="13.5" style="5" customWidth="1"/>
    <col min="15109" max="15110" width="14.375" style="5" customWidth="1"/>
    <col min="15111" max="15111" width="14.125" style="5" customWidth="1"/>
    <col min="15112" max="15113" width="13.5" style="5" customWidth="1"/>
    <col min="15114" max="15114" width="13.875" style="5" customWidth="1"/>
    <col min="15115" max="15360" width="8.875" style="5"/>
    <col min="15361" max="15361" width="6.5" style="5" customWidth="1"/>
    <col min="15362" max="15362" width="16.75" style="5" customWidth="1"/>
    <col min="15363" max="15363" width="13.875" style="5" customWidth="1"/>
    <col min="15364" max="15364" width="13.5" style="5" customWidth="1"/>
    <col min="15365" max="15366" width="14.375" style="5" customWidth="1"/>
    <col min="15367" max="15367" width="14.125" style="5" customWidth="1"/>
    <col min="15368" max="15369" width="13.5" style="5" customWidth="1"/>
    <col min="15370" max="15370" width="13.875" style="5" customWidth="1"/>
    <col min="15371" max="15616" width="8.875" style="5"/>
    <col min="15617" max="15617" width="6.5" style="5" customWidth="1"/>
    <col min="15618" max="15618" width="16.75" style="5" customWidth="1"/>
    <col min="15619" max="15619" width="13.875" style="5" customWidth="1"/>
    <col min="15620" max="15620" width="13.5" style="5" customWidth="1"/>
    <col min="15621" max="15622" width="14.375" style="5" customWidth="1"/>
    <col min="15623" max="15623" width="14.125" style="5" customWidth="1"/>
    <col min="15624" max="15625" width="13.5" style="5" customWidth="1"/>
    <col min="15626" max="15626" width="13.875" style="5" customWidth="1"/>
    <col min="15627" max="15872" width="8.875" style="5"/>
    <col min="15873" max="15873" width="6.5" style="5" customWidth="1"/>
    <col min="15874" max="15874" width="16.75" style="5" customWidth="1"/>
    <col min="15875" max="15875" width="13.875" style="5" customWidth="1"/>
    <col min="15876" max="15876" width="13.5" style="5" customWidth="1"/>
    <col min="15877" max="15878" width="14.375" style="5" customWidth="1"/>
    <col min="15879" max="15879" width="14.125" style="5" customWidth="1"/>
    <col min="15880" max="15881" width="13.5" style="5" customWidth="1"/>
    <col min="15882" max="15882" width="13.875" style="5" customWidth="1"/>
    <col min="15883" max="16128" width="8.875" style="5"/>
    <col min="16129" max="16129" width="6.5" style="5" customWidth="1"/>
    <col min="16130" max="16130" width="16.75" style="5" customWidth="1"/>
    <col min="16131" max="16131" width="13.875" style="5" customWidth="1"/>
    <col min="16132" max="16132" width="13.5" style="5" customWidth="1"/>
    <col min="16133" max="16134" width="14.375" style="5" customWidth="1"/>
    <col min="16135" max="16135" width="14.125" style="5" customWidth="1"/>
    <col min="16136" max="16137" width="13.5" style="5" customWidth="1"/>
    <col min="16138" max="16138" width="13.875" style="5" customWidth="1"/>
    <col min="16139" max="16384" width="8.875" style="5"/>
  </cols>
  <sheetData>
    <row r="1" spans="1:10" s="139" customFormat="1" ht="19.5">
      <c r="B1" s="1"/>
      <c r="C1" s="1"/>
      <c r="D1" s="1"/>
      <c r="E1" s="139" t="s">
        <v>473</v>
      </c>
      <c r="F1" s="1"/>
      <c r="G1" s="1"/>
      <c r="H1" s="1"/>
      <c r="I1" s="1"/>
      <c r="J1" s="1"/>
    </row>
    <row r="3" spans="1:10" s="143" customFormat="1">
      <c r="A3" s="140" t="s">
        <v>124</v>
      </c>
      <c r="B3" s="141"/>
      <c r="C3" s="141"/>
      <c r="D3" s="141"/>
      <c r="E3" s="141"/>
      <c r="F3" s="141"/>
      <c r="G3" s="141"/>
      <c r="H3" s="141"/>
      <c r="I3" s="141"/>
      <c r="J3" s="142"/>
    </row>
    <row r="4" spans="1:10" s="13" customFormat="1">
      <c r="A4" s="144" t="s">
        <v>125</v>
      </c>
      <c r="B4" s="145"/>
      <c r="C4" s="145"/>
      <c r="D4" s="145"/>
      <c r="E4" s="145"/>
      <c r="F4" s="145"/>
      <c r="G4" s="145"/>
      <c r="H4" s="145"/>
      <c r="I4" s="145"/>
      <c r="J4" s="146"/>
    </row>
    <row r="5" spans="1:10" s="150" customFormat="1">
      <c r="A5" s="147" t="s">
        <v>126</v>
      </c>
      <c r="B5" s="148" t="s">
        <v>127</v>
      </c>
      <c r="C5" s="149" t="s">
        <v>128</v>
      </c>
      <c r="D5" s="148" t="s">
        <v>129</v>
      </c>
      <c r="E5" s="148" t="s">
        <v>130</v>
      </c>
      <c r="F5" s="148" t="s">
        <v>131</v>
      </c>
      <c r="G5" s="148" t="s">
        <v>132</v>
      </c>
      <c r="H5" s="148" t="s">
        <v>133</v>
      </c>
      <c r="I5" s="148" t="s">
        <v>134</v>
      </c>
      <c r="J5" s="148" t="s">
        <v>135</v>
      </c>
    </row>
    <row r="6" spans="1:10" s="150" customFormat="1">
      <c r="A6" s="151"/>
      <c r="B6" s="152" t="s">
        <v>136</v>
      </c>
      <c r="C6" s="153"/>
      <c r="D6" s="153"/>
      <c r="E6" s="153"/>
      <c r="F6" s="153"/>
      <c r="G6" s="153"/>
      <c r="H6" s="153"/>
      <c r="I6" s="153"/>
      <c r="J6" s="153"/>
    </row>
    <row r="7" spans="1:10" s="116" customFormat="1">
      <c r="A7" s="154">
        <v>1</v>
      </c>
      <c r="B7" s="27">
        <f>SUM(C7:J7)</f>
        <v>222278</v>
      </c>
      <c r="C7" s="27">
        <f>[1]整車總表!$B$99</f>
        <v>59886</v>
      </c>
      <c r="D7" s="27">
        <f>[1]整車總表!$B$38</f>
        <v>123423</v>
      </c>
      <c r="E7" s="27">
        <f>[1]整車總表!$B$13</f>
        <v>28205</v>
      </c>
      <c r="F7" s="27">
        <f>[1]整車總表!$B$104</f>
        <v>3026</v>
      </c>
      <c r="G7" s="27">
        <f>[1]整車總表!$B$138</f>
        <v>1219</v>
      </c>
      <c r="H7" s="27">
        <f>[1]整車總表!$B$87</f>
        <v>6153</v>
      </c>
      <c r="I7" s="27">
        <f>[1]整車總表!$B$153</f>
        <v>364</v>
      </c>
      <c r="J7" s="27">
        <f>[1]整車總表!$B$191</f>
        <v>2</v>
      </c>
    </row>
    <row r="8" spans="1:10" s="116" customFormat="1">
      <c r="A8" s="155"/>
      <c r="B8" s="27">
        <f>SUM(C8:J8)</f>
        <v>131445146</v>
      </c>
      <c r="C8" s="27">
        <f>[1]整車總表!$C$99</f>
        <v>47895426</v>
      </c>
      <c r="D8" s="27">
        <f>[1]整車總表!$C$38</f>
        <v>57157551</v>
      </c>
      <c r="E8" s="27">
        <f>[1]整車總表!$C$13</f>
        <v>17162093</v>
      </c>
      <c r="F8" s="27">
        <f>[1]整車總表!$C$104</f>
        <v>2490607</v>
      </c>
      <c r="G8" s="27">
        <f>[1]整車總表!$C$138</f>
        <v>998221</v>
      </c>
      <c r="H8" s="27">
        <f>[1]整車總表!$C$87</f>
        <v>5589878</v>
      </c>
      <c r="I8" s="27">
        <f>[1]整車總表!$C$153</f>
        <v>150979</v>
      </c>
      <c r="J8" s="27">
        <f>[1]整車總表!$C$191</f>
        <v>391</v>
      </c>
    </row>
    <row r="9" spans="1:10" s="116" customFormat="1">
      <c r="A9" s="154">
        <v>2</v>
      </c>
      <c r="B9" s="27">
        <f>SUM(C9:J9)</f>
        <v>194091</v>
      </c>
      <c r="C9" s="27">
        <f>[1]整車總表!$D$99</f>
        <v>42784</v>
      </c>
      <c r="D9" s="27">
        <f>[1]整車總表!$D$38</f>
        <v>122022</v>
      </c>
      <c r="E9" s="27">
        <f>[1]整車總表!$D$13</f>
        <v>17975</v>
      </c>
      <c r="F9" s="27">
        <f>[1]整車總表!$D$104</f>
        <v>2881</v>
      </c>
      <c r="G9" s="27">
        <f>[1]整車總表!$D$138</f>
        <v>1190</v>
      </c>
      <c r="H9" s="27">
        <f>[1]整車總表!$D$87</f>
        <v>7042</v>
      </c>
      <c r="I9" s="27">
        <f>[1]整車總表!$D$153</f>
        <v>197</v>
      </c>
      <c r="J9" s="27">
        <f>[1]整車總表!$D$191</f>
        <v>0</v>
      </c>
    </row>
    <row r="10" spans="1:10" s="116" customFormat="1">
      <c r="A10" s="155"/>
      <c r="B10" s="27">
        <f t="shared" ref="B10:B32" si="0">SUM(C10:J10)</f>
        <v>114628287</v>
      </c>
      <c r="C10" s="27">
        <f>[1]整車總表!$E$99</f>
        <v>39053074</v>
      </c>
      <c r="D10" s="27">
        <f>[1]整車總表!$E$38</f>
        <v>55113830</v>
      </c>
      <c r="E10" s="27">
        <f>[1]整車總表!$E$13</f>
        <v>11766914</v>
      </c>
      <c r="F10" s="27">
        <f>[1]整車總表!$E$104</f>
        <v>1981101</v>
      </c>
      <c r="G10" s="27">
        <f>[1]整車總表!$E$138</f>
        <v>731874</v>
      </c>
      <c r="H10" s="27">
        <f>[1]整車總表!$E$87</f>
        <v>5697794</v>
      </c>
      <c r="I10" s="27">
        <f>[1]整車總表!$E$153</f>
        <v>283700</v>
      </c>
      <c r="J10" s="27">
        <f>[1]整車總表!$E$191</f>
        <v>0</v>
      </c>
    </row>
    <row r="11" spans="1:10" s="116" customFormat="1">
      <c r="A11" s="154">
        <v>3</v>
      </c>
      <c r="B11" s="27">
        <f t="shared" si="0"/>
        <v>181590</v>
      </c>
      <c r="C11" s="27">
        <f>[1]整車總表!$F$99</f>
        <v>47338</v>
      </c>
      <c r="D11" s="27">
        <f>[1]整車總表!$F$38</f>
        <v>104731</v>
      </c>
      <c r="E11" s="27">
        <f>[1]整車總表!$F$13</f>
        <v>20359</v>
      </c>
      <c r="F11" s="27">
        <f>[1]整車總表!$F$104</f>
        <v>2005</v>
      </c>
      <c r="G11" s="27">
        <f>[1]整車總表!$F$138</f>
        <v>1571</v>
      </c>
      <c r="H11" s="27">
        <f>[1]整車總表!$F$87</f>
        <v>5395</v>
      </c>
      <c r="I11" s="27">
        <f>[1]整車總表!$F$153</f>
        <v>190</v>
      </c>
      <c r="J11" s="27">
        <f>[1]整車總表!$F$191</f>
        <v>1</v>
      </c>
    </row>
    <row r="12" spans="1:10" s="116" customFormat="1">
      <c r="A12" s="155"/>
      <c r="B12" s="27">
        <f t="shared" si="0"/>
        <v>112360283</v>
      </c>
      <c r="C12" s="27">
        <f>[1]整車總表!$G$99</f>
        <v>40218074</v>
      </c>
      <c r="D12" s="27">
        <f>[1]整車總表!$G$38</f>
        <v>49112674</v>
      </c>
      <c r="E12" s="27">
        <f>[1]整車總表!$G$13</f>
        <v>14455487</v>
      </c>
      <c r="F12" s="27">
        <f>[1]整車總表!$G$104</f>
        <v>1651016</v>
      </c>
      <c r="G12" s="27">
        <f>[1]整車總表!$G$138</f>
        <v>721428</v>
      </c>
      <c r="H12" s="27">
        <f>[1]整車總表!$G$87</f>
        <v>5877087</v>
      </c>
      <c r="I12" s="27">
        <f>[1]整車總表!$G$153</f>
        <v>322278</v>
      </c>
      <c r="J12" s="27">
        <f>[1]整車總表!$G$191</f>
        <v>2239</v>
      </c>
    </row>
    <row r="13" spans="1:10" s="116" customFormat="1">
      <c r="A13" s="154">
        <v>4</v>
      </c>
      <c r="B13" s="27">
        <f t="shared" si="0"/>
        <v>142038</v>
      </c>
      <c r="C13" s="27">
        <f>[1]整車總表!$H$99</f>
        <v>39192</v>
      </c>
      <c r="D13" s="27">
        <f>[1]整車總表!$H$38</f>
        <v>80736</v>
      </c>
      <c r="E13" s="27">
        <f>[1]整車總表!$H$13</f>
        <v>16471</v>
      </c>
      <c r="F13" s="27">
        <f>[1]整車總表!$H$104</f>
        <v>2100</v>
      </c>
      <c r="G13" s="27">
        <f>[1]整車總表!$H$138</f>
        <v>351</v>
      </c>
      <c r="H13" s="27">
        <f>[1]整車總表!$H$87</f>
        <v>2671</v>
      </c>
      <c r="I13" s="27">
        <f>[1]整車總表!$H$153</f>
        <v>517</v>
      </c>
      <c r="J13" s="27">
        <f>[1]整車總表!$H$191</f>
        <v>0</v>
      </c>
    </row>
    <row r="14" spans="1:10" s="116" customFormat="1">
      <c r="A14" s="155"/>
      <c r="B14" s="27">
        <f t="shared" si="0"/>
        <v>76900201</v>
      </c>
      <c r="C14" s="27">
        <f>[1]整車總表!$I$99</f>
        <v>29973630</v>
      </c>
      <c r="D14" s="27">
        <f>[1]整車總表!$I$38</f>
        <v>32998433</v>
      </c>
      <c r="E14" s="27">
        <f>[1]整車總表!$I$13</f>
        <v>9089465</v>
      </c>
      <c r="F14" s="27">
        <f>[1]整車總表!$I$104</f>
        <v>1176531</v>
      </c>
      <c r="G14" s="27">
        <f>[1]整車總表!$I$138</f>
        <v>260504</v>
      </c>
      <c r="H14" s="27">
        <f>[1]整車總表!$I$87</f>
        <v>3067443</v>
      </c>
      <c r="I14" s="27">
        <f>[1]整車總表!$I$153</f>
        <v>334195</v>
      </c>
      <c r="J14" s="27">
        <f>[1]整車總表!$I$191</f>
        <v>0</v>
      </c>
    </row>
    <row r="15" spans="1:10" s="116" customFormat="1">
      <c r="A15" s="156">
        <v>5</v>
      </c>
      <c r="B15" s="27">
        <f t="shared" si="0"/>
        <v>163691</v>
      </c>
      <c r="C15" s="27">
        <f>[1]整車總表!$J$99</f>
        <v>48209</v>
      </c>
      <c r="D15" s="27">
        <f>[1]整車總表!$J$38</f>
        <v>82074</v>
      </c>
      <c r="E15" s="27">
        <f>[1]整車總表!$J$13</f>
        <v>21141</v>
      </c>
      <c r="F15" s="27">
        <f>[1]整車總表!$J$104</f>
        <v>3915</v>
      </c>
      <c r="G15" s="27">
        <f>[1]整車總表!$J$138</f>
        <v>1009</v>
      </c>
      <c r="H15" s="27">
        <f>[1]整車總表!$J$87</f>
        <v>6628</v>
      </c>
      <c r="I15" s="27">
        <f>[1]整車總表!$J$153</f>
        <v>715</v>
      </c>
      <c r="J15" s="27">
        <f>[1]整車總表!$J$191</f>
        <v>0</v>
      </c>
    </row>
    <row r="16" spans="1:10" s="116" customFormat="1">
      <c r="A16" s="156"/>
      <c r="B16" s="27">
        <f t="shared" si="0"/>
        <v>110229381</v>
      </c>
      <c r="C16" s="27">
        <f>[1]整車總表!$K$99</f>
        <v>44877378</v>
      </c>
      <c r="D16" s="27">
        <f>[1]整車總表!$K$38</f>
        <v>41362055</v>
      </c>
      <c r="E16" s="27">
        <f>[1]整車總表!$K$13</f>
        <v>12068661</v>
      </c>
      <c r="F16" s="27">
        <f>[1]整車總表!$K$104</f>
        <v>3143811</v>
      </c>
      <c r="G16" s="27">
        <f>[1]整車總表!$K$138</f>
        <v>467717</v>
      </c>
      <c r="H16" s="27">
        <f>[1]整車總表!$K$87</f>
        <v>7099070</v>
      </c>
      <c r="I16" s="27">
        <f>[1]整車總表!$K$153</f>
        <v>1210689</v>
      </c>
      <c r="J16" s="27">
        <f>[1]整車總表!$K$191</f>
        <v>0</v>
      </c>
    </row>
    <row r="17" spans="1:10" s="116" customFormat="1">
      <c r="A17" s="154">
        <v>6</v>
      </c>
      <c r="B17" s="27">
        <f t="shared" si="0"/>
        <v>163415</v>
      </c>
      <c r="C17" s="27">
        <f>[1]整車總表!$L$99</f>
        <v>48817</v>
      </c>
      <c r="D17" s="27">
        <f>[1]整車總表!$L$38</f>
        <v>84757</v>
      </c>
      <c r="E17" s="27">
        <f>[1]整車總表!$L$13</f>
        <v>13830</v>
      </c>
      <c r="F17" s="27">
        <f>[1]整車總表!$L$104</f>
        <v>7105</v>
      </c>
      <c r="G17" s="27">
        <f>[1]整車總表!$L$138</f>
        <v>1747</v>
      </c>
      <c r="H17" s="27">
        <f>[1]整車總表!$L$87</f>
        <v>6114</v>
      </c>
      <c r="I17" s="27">
        <f>[1]整車總表!$L$153</f>
        <v>1012</v>
      </c>
      <c r="J17" s="27">
        <f>[1]整車總表!$L$191</f>
        <v>33</v>
      </c>
    </row>
    <row r="18" spans="1:10" s="116" customFormat="1">
      <c r="A18" s="155"/>
      <c r="B18" s="27">
        <f t="shared" si="0"/>
        <v>114858905</v>
      </c>
      <c r="C18" s="27">
        <f>[1]整車總表!$M$99</f>
        <v>41235782</v>
      </c>
      <c r="D18" s="27">
        <f>[1]整車總表!$M$38</f>
        <v>45892502</v>
      </c>
      <c r="E18" s="27">
        <f>[1]整車總表!$M$13</f>
        <v>11940285</v>
      </c>
      <c r="F18" s="27">
        <f>[1]整車總表!$M$104</f>
        <v>6349002</v>
      </c>
      <c r="G18" s="27">
        <f>[1]整車總表!$M$138</f>
        <v>1116844</v>
      </c>
      <c r="H18" s="27">
        <f>[1]整車總表!$M$87</f>
        <v>6583262</v>
      </c>
      <c r="I18" s="27">
        <f>[1]整車總表!$M$153</f>
        <v>1710456</v>
      </c>
      <c r="J18" s="27">
        <f>[1]整車總表!$M$191</f>
        <v>30772</v>
      </c>
    </row>
    <row r="19" spans="1:10" s="116" customFormat="1">
      <c r="A19" s="154">
        <v>7</v>
      </c>
      <c r="B19" s="27">
        <f t="shared" si="0"/>
        <v>0</v>
      </c>
      <c r="C19" s="27">
        <f>[1]整車總表!$N$99</f>
        <v>0</v>
      </c>
      <c r="D19" s="27">
        <f>[1]整車總表!$N$38</f>
        <v>0</v>
      </c>
      <c r="E19" s="27">
        <f>[1]整車總表!$N$13</f>
        <v>0</v>
      </c>
      <c r="F19" s="27">
        <f>[1]整車總表!$N$104</f>
        <v>0</v>
      </c>
      <c r="G19" s="27">
        <f>[1]整車總表!$N$138</f>
        <v>0</v>
      </c>
      <c r="H19" s="27">
        <f>[1]整車總表!$N$87</f>
        <v>0</v>
      </c>
      <c r="I19" s="27">
        <f>[1]整車總表!$N$153</f>
        <v>0</v>
      </c>
      <c r="J19" s="27">
        <f>[1]整車總表!$N$191</f>
        <v>0</v>
      </c>
    </row>
    <row r="20" spans="1:10" s="116" customFormat="1">
      <c r="A20" s="155"/>
      <c r="B20" s="27">
        <f t="shared" si="0"/>
        <v>0</v>
      </c>
      <c r="C20" s="27">
        <f>[1]整車總表!$O$99</f>
        <v>0</v>
      </c>
      <c r="D20" s="27">
        <f>[1]整車總表!$O$38</f>
        <v>0</v>
      </c>
      <c r="E20" s="27">
        <f>[1]整車總表!$O$13</f>
        <v>0</v>
      </c>
      <c r="F20" s="27">
        <f>[1]整車總表!$O$104</f>
        <v>0</v>
      </c>
      <c r="G20" s="27">
        <f>[1]整車總表!$O$138</f>
        <v>0</v>
      </c>
      <c r="H20" s="27">
        <f>[1]整車總表!$O$87</f>
        <v>0</v>
      </c>
      <c r="I20" s="27">
        <f>[1]整車總表!$O$153</f>
        <v>0</v>
      </c>
      <c r="J20" s="27">
        <f>[1]整車總表!$O$191</f>
        <v>0</v>
      </c>
    </row>
    <row r="21" spans="1:10" s="116" customFormat="1">
      <c r="A21" s="154">
        <v>8</v>
      </c>
      <c r="B21" s="27">
        <f t="shared" si="0"/>
        <v>0</v>
      </c>
      <c r="C21" s="27">
        <f>[1]整車總表!$P$99</f>
        <v>0</v>
      </c>
      <c r="D21" s="27">
        <f>[1]整車總表!$P$38</f>
        <v>0</v>
      </c>
      <c r="E21" s="27">
        <f>[1]整車總表!$P$13</f>
        <v>0</v>
      </c>
      <c r="F21" s="27">
        <f>[1]整車總表!$P$104</f>
        <v>0</v>
      </c>
      <c r="G21" s="27">
        <f>[1]整車總表!$P$138</f>
        <v>0</v>
      </c>
      <c r="H21" s="27">
        <f>[1]整車總表!$P$87</f>
        <v>0</v>
      </c>
      <c r="I21" s="27">
        <f>[1]整車總表!$P$153</f>
        <v>0</v>
      </c>
      <c r="J21" s="27">
        <f>[1]整車總表!$P$191</f>
        <v>0</v>
      </c>
    </row>
    <row r="22" spans="1:10" s="116" customFormat="1">
      <c r="A22" s="155"/>
      <c r="B22" s="27">
        <f t="shared" si="0"/>
        <v>0</v>
      </c>
      <c r="C22" s="27">
        <f>[1]整車總表!$Q$99</f>
        <v>0</v>
      </c>
      <c r="D22" s="27">
        <f>[1]整車總表!$Q$38</f>
        <v>0</v>
      </c>
      <c r="E22" s="27">
        <f>[1]整車總表!$Q$13</f>
        <v>0</v>
      </c>
      <c r="F22" s="27">
        <f>[1]整車總表!$Q$104</f>
        <v>0</v>
      </c>
      <c r="G22" s="27">
        <f>[1]整車總表!$Q$138</f>
        <v>0</v>
      </c>
      <c r="H22" s="27">
        <f>[1]整車總表!$Q$87</f>
        <v>0</v>
      </c>
      <c r="I22" s="27">
        <f>[1]整車總表!$Q$153</f>
        <v>0</v>
      </c>
      <c r="J22" s="27">
        <f>[1]整車總表!$Q$191</f>
        <v>0</v>
      </c>
    </row>
    <row r="23" spans="1:10" s="116" customFormat="1">
      <c r="A23" s="154">
        <v>9</v>
      </c>
      <c r="B23" s="27">
        <f t="shared" si="0"/>
        <v>0</v>
      </c>
      <c r="C23" s="27">
        <f>[1]整車總表!$R$99</f>
        <v>0</v>
      </c>
      <c r="D23" s="27">
        <f>[1]整車總表!$R$38</f>
        <v>0</v>
      </c>
      <c r="E23" s="27">
        <f>[1]整車總表!$R$13</f>
        <v>0</v>
      </c>
      <c r="F23" s="27">
        <f>[1]整車總表!$R$104</f>
        <v>0</v>
      </c>
      <c r="G23" s="27">
        <f>[1]整車總表!$R$138</f>
        <v>0</v>
      </c>
      <c r="H23" s="27">
        <f>[1]整車總表!$R$87</f>
        <v>0</v>
      </c>
      <c r="I23" s="27">
        <f>[1]整車總表!$R$153</f>
        <v>0</v>
      </c>
      <c r="J23" s="27">
        <f>[1]整車總表!$R$191</f>
        <v>0</v>
      </c>
    </row>
    <row r="24" spans="1:10" s="116" customFormat="1">
      <c r="A24" s="155"/>
      <c r="B24" s="27">
        <f t="shared" si="0"/>
        <v>0</v>
      </c>
      <c r="C24" s="27">
        <f>[1]整車總表!$S$99</f>
        <v>0</v>
      </c>
      <c r="D24" s="27">
        <f>[1]整車總表!$S$38</f>
        <v>0</v>
      </c>
      <c r="E24" s="27">
        <f>[1]整車總表!$S$13</f>
        <v>0</v>
      </c>
      <c r="F24" s="27">
        <f>[1]整車總表!$S$104</f>
        <v>0</v>
      </c>
      <c r="G24" s="27">
        <f>[1]整車總表!$S$138</f>
        <v>0</v>
      </c>
      <c r="H24" s="27">
        <f>[1]整車總表!$S$87</f>
        <v>0</v>
      </c>
      <c r="I24" s="27">
        <f>[1]整車總表!$S$153</f>
        <v>0</v>
      </c>
      <c r="J24" s="27">
        <f>[1]整車總表!$S$191</f>
        <v>0</v>
      </c>
    </row>
    <row r="25" spans="1:10" s="116" customFormat="1">
      <c r="A25" s="154">
        <v>10</v>
      </c>
      <c r="B25" s="27">
        <f t="shared" si="0"/>
        <v>0</v>
      </c>
      <c r="C25" s="27">
        <f>[1]整車總表!$T$99</f>
        <v>0</v>
      </c>
      <c r="D25" s="27">
        <f>[1]整車總表!$T$38</f>
        <v>0</v>
      </c>
      <c r="E25" s="27">
        <f>[1]整車總表!$T$13</f>
        <v>0</v>
      </c>
      <c r="F25" s="27">
        <f>[1]整車總表!$T$104</f>
        <v>0</v>
      </c>
      <c r="G25" s="27">
        <f>[1]整車總表!$T$138</f>
        <v>0</v>
      </c>
      <c r="H25" s="27">
        <f>[1]整車總表!$T$87</f>
        <v>0</v>
      </c>
      <c r="I25" s="27">
        <f>[1]整車總表!$T$153</f>
        <v>0</v>
      </c>
      <c r="J25" s="27">
        <f>[1]整車總表!$T$191</f>
        <v>0</v>
      </c>
    </row>
    <row r="26" spans="1:10" s="116" customFormat="1">
      <c r="A26" s="155"/>
      <c r="B26" s="27">
        <f t="shared" si="0"/>
        <v>0</v>
      </c>
      <c r="C26" s="27">
        <f>[1]整車總表!$U$99</f>
        <v>0</v>
      </c>
      <c r="D26" s="27">
        <f>[1]整車總表!$U$38</f>
        <v>0</v>
      </c>
      <c r="E26" s="27">
        <f>[1]整車總表!$U$13</f>
        <v>0</v>
      </c>
      <c r="F26" s="27">
        <f>[1]整車總表!$U$104</f>
        <v>0</v>
      </c>
      <c r="G26" s="27">
        <f>[1]整車總表!$U$138</f>
        <v>0</v>
      </c>
      <c r="H26" s="27">
        <f>[1]整車總表!$U$87</f>
        <v>0</v>
      </c>
      <c r="I26" s="27">
        <f>[1]整車總表!$U$153</f>
        <v>0</v>
      </c>
      <c r="J26" s="27">
        <f>[1]整車總表!$U$191</f>
        <v>0</v>
      </c>
    </row>
    <row r="27" spans="1:10" s="116" customFormat="1">
      <c r="A27" s="154">
        <v>11</v>
      </c>
      <c r="B27" s="27">
        <f t="shared" si="0"/>
        <v>0</v>
      </c>
      <c r="C27" s="27">
        <f>[1]整車總表!$V$99</f>
        <v>0</v>
      </c>
      <c r="D27" s="27">
        <f>[1]整車總表!$V$38</f>
        <v>0</v>
      </c>
      <c r="E27" s="27">
        <f>[1]整車總表!$V$13</f>
        <v>0</v>
      </c>
      <c r="F27" s="27">
        <f>[1]整車總表!$V$104</f>
        <v>0</v>
      </c>
      <c r="G27" s="27">
        <f>[1]整車總表!$V$138</f>
        <v>0</v>
      </c>
      <c r="H27" s="27">
        <f>[1]整車總表!$V$87</f>
        <v>0</v>
      </c>
      <c r="I27" s="27">
        <f>[1]整車總表!$V$153</f>
        <v>0</v>
      </c>
      <c r="J27" s="27">
        <f>[1]整車總表!$V$191</f>
        <v>0</v>
      </c>
    </row>
    <row r="28" spans="1:10" s="116" customFormat="1">
      <c r="A28" s="155"/>
      <c r="B28" s="27">
        <f t="shared" si="0"/>
        <v>0</v>
      </c>
      <c r="C28" s="27">
        <f>[1]整車總表!$W$99</f>
        <v>0</v>
      </c>
      <c r="D28" s="27">
        <f>[1]整車總表!$W$38</f>
        <v>0</v>
      </c>
      <c r="E28" s="27">
        <f>[1]整車總表!$W$13</f>
        <v>0</v>
      </c>
      <c r="F28" s="27">
        <f>[1]整車總表!$W$104</f>
        <v>0</v>
      </c>
      <c r="G28" s="27">
        <f>[1]整車總表!$W$138</f>
        <v>0</v>
      </c>
      <c r="H28" s="27">
        <f>[1]整車總表!$W$87</f>
        <v>0</v>
      </c>
      <c r="I28" s="27">
        <f>[1]整車總表!$W$153</f>
        <v>0</v>
      </c>
      <c r="J28" s="27">
        <f>[1]整車總表!$W$191</f>
        <v>0</v>
      </c>
    </row>
    <row r="29" spans="1:10" s="116" customFormat="1">
      <c r="A29" s="154">
        <v>12</v>
      </c>
      <c r="B29" s="27">
        <f t="shared" si="0"/>
        <v>0</v>
      </c>
      <c r="C29" s="27">
        <f>[1]整車總表!$X$99</f>
        <v>0</v>
      </c>
      <c r="D29" s="27">
        <f>[1]整車總表!$X$38</f>
        <v>0</v>
      </c>
      <c r="E29" s="27">
        <f>[1]整車總表!$X$13</f>
        <v>0</v>
      </c>
      <c r="F29" s="27">
        <f>[1]整車總表!$X$104</f>
        <v>0</v>
      </c>
      <c r="G29" s="27">
        <f>[1]整車總表!$X$138</f>
        <v>0</v>
      </c>
      <c r="H29" s="27">
        <f>[1]整車總表!$X$87</f>
        <v>0</v>
      </c>
      <c r="I29" s="27">
        <f>[1]整車總表!$X$153</f>
        <v>0</v>
      </c>
      <c r="J29" s="27">
        <f>[1]整車總表!$X$191</f>
        <v>0</v>
      </c>
    </row>
    <row r="30" spans="1:10" s="116" customFormat="1">
      <c r="A30" s="155"/>
      <c r="B30" s="27">
        <f t="shared" si="0"/>
        <v>0</v>
      </c>
      <c r="C30" s="27">
        <f>[1]整車總表!$Y$99</f>
        <v>0</v>
      </c>
      <c r="D30" s="27">
        <f>[1]整車總表!$Y$38</f>
        <v>0</v>
      </c>
      <c r="E30" s="27">
        <f>[1]整車總表!$Y$13</f>
        <v>0</v>
      </c>
      <c r="F30" s="27">
        <f>[1]整車總表!$Y$104</f>
        <v>0</v>
      </c>
      <c r="G30" s="27">
        <f>[1]整車總表!$Y$138</f>
        <v>0</v>
      </c>
      <c r="H30" s="27">
        <f>[1]整車總表!$Y$87</f>
        <v>0</v>
      </c>
      <c r="I30" s="27">
        <f>[1]整車總表!$Y$153</f>
        <v>0</v>
      </c>
      <c r="J30" s="27">
        <f>[1]整車總表!$Y$191</f>
        <v>0</v>
      </c>
    </row>
    <row r="31" spans="1:10" s="157" customFormat="1">
      <c r="A31" s="543" t="s">
        <v>137</v>
      </c>
      <c r="B31" s="35">
        <f t="shared" si="0"/>
        <v>1067103</v>
      </c>
      <c r="C31" s="35">
        <f>[1]整車總表!$Z$99</f>
        <v>286226</v>
      </c>
      <c r="D31" s="35">
        <f>[1]整車總表!$Z$38</f>
        <v>597743</v>
      </c>
      <c r="E31" s="35">
        <f>[1]整車總表!$Z$13</f>
        <v>117981</v>
      </c>
      <c r="F31" s="35">
        <f>[1]整車總表!$Z$104</f>
        <v>21032</v>
      </c>
      <c r="G31" s="35">
        <f>[1]整車總表!$Z$138</f>
        <v>7087</v>
      </c>
      <c r="H31" s="35">
        <f>[1]整車總表!$Z$87</f>
        <v>34003</v>
      </c>
      <c r="I31" s="35">
        <f>[1]整車總表!$Z$153</f>
        <v>2995</v>
      </c>
      <c r="J31" s="35">
        <f>[1]整車總表!$Z$191</f>
        <v>36</v>
      </c>
    </row>
    <row r="32" spans="1:10" s="157" customFormat="1">
      <c r="A32" s="544"/>
      <c r="B32" s="35">
        <f t="shared" si="0"/>
        <v>660422203</v>
      </c>
      <c r="C32" s="35">
        <f>[1]整車總表!$AA$99</f>
        <v>243253364</v>
      </c>
      <c r="D32" s="35">
        <f>[1]整車總表!$AA$38</f>
        <v>281637045</v>
      </c>
      <c r="E32" s="35">
        <f>[1]整車總表!$AA$13</f>
        <v>76482905</v>
      </c>
      <c r="F32" s="35">
        <f>[1]整車總表!$AA$104</f>
        <v>16792068</v>
      </c>
      <c r="G32" s="35">
        <f>[1]整車總表!$AA$138</f>
        <v>4296588</v>
      </c>
      <c r="H32" s="35">
        <f>[1]整車總表!$AA$87</f>
        <v>33914534</v>
      </c>
      <c r="I32" s="35">
        <f>[1]整車總表!$AA$153</f>
        <v>4012297</v>
      </c>
      <c r="J32" s="35">
        <f>[1]整車總表!$AA$191</f>
        <v>33402</v>
      </c>
    </row>
    <row r="33" spans="1:10" s="157" customFormat="1" ht="10.15" customHeight="1">
      <c r="A33" s="158"/>
      <c r="B33" s="43"/>
      <c r="C33" s="43"/>
      <c r="D33" s="43"/>
      <c r="E33" s="43"/>
      <c r="F33" s="43"/>
      <c r="G33" s="43"/>
      <c r="H33" s="43"/>
      <c r="I33" s="43"/>
      <c r="J33" s="43"/>
    </row>
    <row r="34" spans="1:10" s="159" customFormat="1">
      <c r="A34" s="60" t="s">
        <v>474</v>
      </c>
    </row>
    <row r="35" spans="1:10" s="116" customFormat="1">
      <c r="A35" s="160"/>
    </row>
  </sheetData>
  <mergeCells count="1">
    <mergeCell ref="A31:A32"/>
  </mergeCells>
  <phoneticPr fontId="3" type="noConversion"/>
  <pageMargins left="0.70866141732283472" right="0.70866141732283472" top="0.74803149606299213" bottom="0.35433070866141736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16" workbookViewId="0">
      <selection activeCell="J14" sqref="J14"/>
    </sheetView>
  </sheetViews>
  <sheetFormatPr defaultRowHeight="16.5"/>
  <cols>
    <col min="1" max="1" width="7.125" style="5" customWidth="1"/>
    <col min="2" max="2" width="11.25" style="5" customWidth="1"/>
    <col min="3" max="3" width="12.375" style="65" customWidth="1"/>
    <col min="4" max="4" width="10" style="135" customWidth="1"/>
    <col min="5" max="5" width="15.625" style="5" customWidth="1"/>
    <col min="6" max="6" width="15.125" style="65" customWidth="1"/>
    <col min="7" max="7" width="11.125" style="135" customWidth="1"/>
    <col min="8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1" t="s">
        <v>139</v>
      </c>
      <c r="B1" s="161"/>
      <c r="C1" s="162"/>
      <c r="D1" s="163"/>
      <c r="E1" s="161"/>
      <c r="F1" s="162"/>
      <c r="G1" s="163"/>
    </row>
    <row r="3" spans="1:7" s="150" customFormat="1">
      <c r="A3" s="164" t="s">
        <v>140</v>
      </c>
      <c r="B3" s="165"/>
      <c r="C3" s="166"/>
      <c r="D3" s="167"/>
      <c r="E3" s="165"/>
      <c r="F3" s="168"/>
      <c r="G3" s="169"/>
    </row>
    <row r="4" spans="1:7">
      <c r="A4" s="170" t="s">
        <v>141</v>
      </c>
      <c r="B4" s="74"/>
      <c r="C4" s="171"/>
      <c r="D4" s="172"/>
      <c r="E4" s="74"/>
      <c r="F4" s="173"/>
      <c r="G4" s="174"/>
    </row>
    <row r="5" spans="1:7">
      <c r="A5" s="545" t="s">
        <v>142</v>
      </c>
      <c r="B5" s="175" t="s">
        <v>143</v>
      </c>
      <c r="C5" s="176"/>
      <c r="D5" s="177"/>
      <c r="E5" s="178" t="s">
        <v>144</v>
      </c>
      <c r="F5" s="176"/>
      <c r="G5" s="177"/>
    </row>
    <row r="6" spans="1:7">
      <c r="A6" s="544"/>
      <c r="B6" s="32" t="s">
        <v>145</v>
      </c>
      <c r="C6" s="179" t="s">
        <v>146</v>
      </c>
      <c r="D6" s="180" t="s">
        <v>147</v>
      </c>
      <c r="E6" s="32" t="s">
        <v>145</v>
      </c>
      <c r="F6" s="179" t="s">
        <v>146</v>
      </c>
      <c r="G6" s="180" t="s">
        <v>148</v>
      </c>
    </row>
    <row r="7" spans="1:7">
      <c r="A7" s="33">
        <v>1</v>
      </c>
      <c r="B7" s="27">
        <f>[1]整車總表!$B$11</f>
        <v>222278</v>
      </c>
      <c r="C7" s="101">
        <f>[4]整車總表!$B$11</f>
        <v>271886</v>
      </c>
      <c r="D7" s="181">
        <f t="shared" ref="D7:D12" si="0">(B7-C7)/C7</f>
        <v>-0.18245882465445076</v>
      </c>
      <c r="E7" s="27">
        <f>[1]整車總表!$C$11</f>
        <v>131445146</v>
      </c>
      <c r="F7" s="101">
        <f>[4]整車總表!$C$11</f>
        <v>118351540</v>
      </c>
      <c r="G7" s="182">
        <f t="shared" ref="G7:G12" si="1">(E7-F7)/F7</f>
        <v>0.11063316962331035</v>
      </c>
    </row>
    <row r="8" spans="1:7">
      <c r="A8" s="33">
        <v>2</v>
      </c>
      <c r="B8" s="27">
        <f>[1]整車總表!$D$11</f>
        <v>194091</v>
      </c>
      <c r="C8" s="101">
        <f>[5]整車總表!$D$11</f>
        <v>227452</v>
      </c>
      <c r="D8" s="181">
        <f t="shared" si="0"/>
        <v>-0.14667270457063469</v>
      </c>
      <c r="E8" s="27">
        <f>[1]整車總表!$E$11</f>
        <v>114628287</v>
      </c>
      <c r="F8" s="101">
        <f>[5]整車總表!$E$11</f>
        <v>98287691</v>
      </c>
      <c r="G8" s="182">
        <f t="shared" si="1"/>
        <v>0.16625272029231006</v>
      </c>
    </row>
    <row r="9" spans="1:7">
      <c r="A9" s="33">
        <v>3</v>
      </c>
      <c r="B9" s="27">
        <f>[1]整車總表!$F$11</f>
        <v>181590</v>
      </c>
      <c r="C9" s="101">
        <f>[6]整車總表!$F$11</f>
        <v>194345</v>
      </c>
      <c r="D9" s="181">
        <f t="shared" si="0"/>
        <v>-6.5630708276518568E-2</v>
      </c>
      <c r="E9" s="27">
        <f>[1]整車總表!$G$11</f>
        <v>112360283</v>
      </c>
      <c r="F9" s="101">
        <f>[6]整車總表!$G$11</f>
        <v>91530152</v>
      </c>
      <c r="G9" s="182">
        <f t="shared" si="1"/>
        <v>0.22757671155183923</v>
      </c>
    </row>
    <row r="10" spans="1:7">
      <c r="A10" s="33">
        <v>4</v>
      </c>
      <c r="B10" s="27">
        <f>[1]整車總表!$H$11</f>
        <v>142038</v>
      </c>
      <c r="C10" s="101">
        <f>[7]整車總表!$H$11</f>
        <v>145424</v>
      </c>
      <c r="D10" s="181">
        <f t="shared" si="0"/>
        <v>-2.3283639564308505E-2</v>
      </c>
      <c r="E10" s="27">
        <f>[1]整車總表!$I$11</f>
        <v>76900201</v>
      </c>
      <c r="F10" s="101">
        <f>[7]整車總表!$I$11</f>
        <v>73474711</v>
      </c>
      <c r="G10" s="182">
        <f t="shared" si="1"/>
        <v>4.6621347037350033E-2</v>
      </c>
    </row>
    <row r="11" spans="1:7">
      <c r="A11" s="33">
        <v>5</v>
      </c>
      <c r="B11" s="27">
        <f>[1]整車總表!$J$11</f>
        <v>163691</v>
      </c>
      <c r="C11" s="101">
        <f>[3]整車總表!$J$11</f>
        <v>168001</v>
      </c>
      <c r="D11" s="181">
        <f t="shared" si="0"/>
        <v>-2.5654609198754768E-2</v>
      </c>
      <c r="E11" s="27">
        <f>[1]整車總表!$K$11</f>
        <v>110229381</v>
      </c>
      <c r="F11" s="101">
        <f>[3]整車總表!$K$11</f>
        <v>87761009</v>
      </c>
      <c r="G11" s="182">
        <f t="shared" si="1"/>
        <v>0.25601770371623689</v>
      </c>
    </row>
    <row r="12" spans="1:7">
      <c r="A12" s="33">
        <v>6</v>
      </c>
      <c r="B12" s="27">
        <f>[1]整車總表!$L$11</f>
        <v>163415</v>
      </c>
      <c r="C12" s="101">
        <f>[2]整車總表!$L$11</f>
        <v>139171</v>
      </c>
      <c r="D12" s="182">
        <f t="shared" si="0"/>
        <v>0.17420295894978122</v>
      </c>
      <c r="E12" s="27">
        <f>[1]整車總表!$M$11</f>
        <v>114858905</v>
      </c>
      <c r="F12" s="101">
        <f>[2]整車總表!$M$11</f>
        <v>87602183</v>
      </c>
      <c r="G12" s="182">
        <f t="shared" si="1"/>
        <v>0.3111420408324756</v>
      </c>
    </row>
    <row r="13" spans="1:7">
      <c r="A13" s="33">
        <v>7</v>
      </c>
      <c r="B13" s="27">
        <f>[1]整車總表!$N$11</f>
        <v>0</v>
      </c>
      <c r="C13" s="101">
        <v>0</v>
      </c>
      <c r="D13" s="101">
        <v>0</v>
      </c>
      <c r="E13" s="27">
        <f>[1]整車總表!$O$11</f>
        <v>0</v>
      </c>
      <c r="F13" s="101">
        <v>0</v>
      </c>
      <c r="G13" s="101">
        <v>0</v>
      </c>
    </row>
    <row r="14" spans="1:7">
      <c r="A14" s="33">
        <v>8</v>
      </c>
      <c r="B14" s="27">
        <f>[1]整車總表!$P$11</f>
        <v>0</v>
      </c>
      <c r="C14" s="101">
        <v>0</v>
      </c>
      <c r="D14" s="101">
        <v>0</v>
      </c>
      <c r="E14" s="27">
        <f>[1]整車總表!$Q$11</f>
        <v>0</v>
      </c>
      <c r="F14" s="101">
        <v>0</v>
      </c>
      <c r="G14" s="101">
        <v>0</v>
      </c>
    </row>
    <row r="15" spans="1:7">
      <c r="A15" s="33">
        <v>9</v>
      </c>
      <c r="B15" s="27">
        <f>[1]整車總表!$R$11</f>
        <v>0</v>
      </c>
      <c r="C15" s="101">
        <v>0</v>
      </c>
      <c r="D15" s="101">
        <v>0</v>
      </c>
      <c r="E15" s="27">
        <f>[1]整車總表!$S$11</f>
        <v>0</v>
      </c>
      <c r="F15" s="101">
        <v>0</v>
      </c>
      <c r="G15" s="101">
        <v>0</v>
      </c>
    </row>
    <row r="16" spans="1:7">
      <c r="A16" s="33">
        <v>10</v>
      </c>
      <c r="B16" s="27">
        <f>[1]整車總表!$T$11</f>
        <v>0</v>
      </c>
      <c r="C16" s="101">
        <v>0</v>
      </c>
      <c r="D16" s="101">
        <v>0</v>
      </c>
      <c r="E16" s="27">
        <f>[1]整車總表!$U$11</f>
        <v>0</v>
      </c>
      <c r="F16" s="101">
        <v>0</v>
      </c>
      <c r="G16" s="101">
        <v>0</v>
      </c>
    </row>
    <row r="17" spans="1:7">
      <c r="A17" s="33">
        <v>11</v>
      </c>
      <c r="B17" s="27">
        <f>[1]整車總表!$V$11</f>
        <v>0</v>
      </c>
      <c r="C17" s="101">
        <v>0</v>
      </c>
      <c r="D17" s="101">
        <v>0</v>
      </c>
      <c r="E17" s="27">
        <f>[1]整車總表!$W$11</f>
        <v>0</v>
      </c>
      <c r="F17" s="101">
        <v>0</v>
      </c>
      <c r="G17" s="101">
        <v>0</v>
      </c>
    </row>
    <row r="18" spans="1:7">
      <c r="A18" s="33">
        <v>12</v>
      </c>
      <c r="B18" s="27">
        <f>[1]整車總表!$X$11</f>
        <v>0</v>
      </c>
      <c r="C18" s="101">
        <v>0</v>
      </c>
      <c r="D18" s="101">
        <v>0</v>
      </c>
      <c r="E18" s="27">
        <f>[1]整車總表!$Y$11</f>
        <v>0</v>
      </c>
      <c r="F18" s="101">
        <v>0</v>
      </c>
      <c r="G18" s="101">
        <v>0</v>
      </c>
    </row>
    <row r="19" spans="1:7" s="143" customFormat="1">
      <c r="A19" s="34" t="s">
        <v>137</v>
      </c>
      <c r="B19" s="35">
        <f>SUM(B7:B18)</f>
        <v>1067103</v>
      </c>
      <c r="C19" s="105">
        <f>SUM(C7:C18)</f>
        <v>1146279</v>
      </c>
      <c r="D19" s="183">
        <f>(B19-C19)/C19</f>
        <v>-6.9072189231417488E-2</v>
      </c>
      <c r="E19" s="35">
        <f>SUM(E7:E18)</f>
        <v>660422203</v>
      </c>
      <c r="F19" s="105">
        <f>SUM(F7:F18)</f>
        <v>557007286</v>
      </c>
      <c r="G19" s="184">
        <f>(E19-F19)/F19</f>
        <v>0.18566169527628046</v>
      </c>
    </row>
    <row r="20" spans="1:7" s="143" customFormat="1">
      <c r="A20" s="42"/>
      <c r="B20" s="43"/>
      <c r="C20" s="185"/>
      <c r="D20" s="186"/>
      <c r="E20" s="43"/>
      <c r="F20" s="185"/>
      <c r="G20" s="186"/>
    </row>
    <row r="21" spans="1:7" ht="19.5">
      <c r="A21" s="1" t="s">
        <v>149</v>
      </c>
      <c r="B21" s="161"/>
      <c r="C21" s="162"/>
      <c r="D21" s="163"/>
      <c r="E21" s="161"/>
      <c r="F21" s="162"/>
      <c r="G21" s="163"/>
    </row>
    <row r="22" spans="1:7">
      <c r="B22" s="119"/>
      <c r="C22" s="187"/>
      <c r="D22" s="188"/>
      <c r="E22" s="119"/>
      <c r="F22" s="187"/>
      <c r="G22" s="188"/>
    </row>
    <row r="23" spans="1:7" s="150" customFormat="1">
      <c r="A23" s="189" t="s">
        <v>70</v>
      </c>
      <c r="B23" s="190"/>
      <c r="C23" s="191"/>
      <c r="D23" s="192"/>
      <c r="E23" s="190"/>
      <c r="F23" s="193"/>
      <c r="G23" s="194"/>
    </row>
    <row r="24" spans="1:7">
      <c r="A24" s="170" t="s">
        <v>141</v>
      </c>
      <c r="B24" s="195"/>
      <c r="C24" s="196"/>
      <c r="D24" s="197"/>
      <c r="E24" s="195"/>
      <c r="F24" s="198"/>
      <c r="G24" s="199"/>
    </row>
    <row r="25" spans="1:7">
      <c r="A25" s="545" t="s">
        <v>142</v>
      </c>
      <c r="B25" s="200" t="s">
        <v>143</v>
      </c>
      <c r="C25" s="201"/>
      <c r="D25" s="202"/>
      <c r="E25" s="203" t="s">
        <v>144</v>
      </c>
      <c r="F25" s="201"/>
      <c r="G25" s="202"/>
    </row>
    <row r="26" spans="1:7">
      <c r="A26" s="544"/>
      <c r="B26" s="204" t="s">
        <v>145</v>
      </c>
      <c r="C26" s="205" t="s">
        <v>150</v>
      </c>
      <c r="D26" s="180" t="s">
        <v>148</v>
      </c>
      <c r="E26" s="204" t="s">
        <v>145</v>
      </c>
      <c r="F26" s="205" t="s">
        <v>146</v>
      </c>
      <c r="G26" s="180" t="s">
        <v>148</v>
      </c>
    </row>
    <row r="27" spans="1:7">
      <c r="A27" s="33">
        <v>1</v>
      </c>
      <c r="B27" s="27">
        <f>[1]整車總表!$B$208</f>
        <v>6041</v>
      </c>
      <c r="C27" s="101">
        <f>[4]整車總表!$B$207</f>
        <v>6797</v>
      </c>
      <c r="D27" s="206">
        <f t="shared" ref="D27:D32" si="2">(B27-C27)/C27</f>
        <v>-0.11122554067971163</v>
      </c>
      <c r="E27" s="27">
        <f>[1]整車總表!$C$208</f>
        <v>1213704</v>
      </c>
      <c r="F27" s="101">
        <f>[4]整車總表!$C$207</f>
        <v>1555378</v>
      </c>
      <c r="G27" s="181">
        <f t="shared" ref="G27:G32" si="3">(E27-F27)/F27</f>
        <v>-0.21967264549196402</v>
      </c>
    </row>
    <row r="28" spans="1:7">
      <c r="A28" s="33">
        <v>2</v>
      </c>
      <c r="B28" s="27">
        <f>[1]整車總表!$D$208</f>
        <v>5472</v>
      </c>
      <c r="C28" s="101">
        <f>[5]整車總表!$D$207</f>
        <v>10696</v>
      </c>
      <c r="D28" s="206">
        <f t="shared" si="2"/>
        <v>-0.48840688107703817</v>
      </c>
      <c r="E28" s="27">
        <f>[1]整車總表!$E$208</f>
        <v>1416733</v>
      </c>
      <c r="F28" s="101">
        <f>[5]整車總表!$E$207</f>
        <v>2056186</v>
      </c>
      <c r="G28" s="181">
        <f t="shared" si="3"/>
        <v>-0.31098986181211236</v>
      </c>
    </row>
    <row r="29" spans="1:7">
      <c r="A29" s="33">
        <v>3</v>
      </c>
      <c r="B29" s="27">
        <f>[1]整車總表!$F$208</f>
        <v>6124</v>
      </c>
      <c r="C29" s="101">
        <f>[6]整車總表!$F$207</f>
        <v>20813</v>
      </c>
      <c r="D29" s="206">
        <f t="shared" si="2"/>
        <v>-0.70576082256282135</v>
      </c>
      <c r="E29" s="27">
        <f>[1]整車總表!$G$208</f>
        <v>1463648</v>
      </c>
      <c r="F29" s="101">
        <f>[6]整車總表!$G$207</f>
        <v>2389105</v>
      </c>
      <c r="G29" s="181">
        <f t="shared" si="3"/>
        <v>-0.38736556158059188</v>
      </c>
    </row>
    <row r="30" spans="1:7">
      <c r="A30" s="33">
        <v>4</v>
      </c>
      <c r="B30" s="27">
        <f>[1]整車總表!$H$208</f>
        <v>9758</v>
      </c>
      <c r="C30" s="101">
        <f>[7]整車總表!$H$207</f>
        <v>13246</v>
      </c>
      <c r="D30" s="206">
        <f t="shared" si="2"/>
        <v>-0.26332477729125775</v>
      </c>
      <c r="E30" s="27">
        <f>[1]整車總表!$I$208</f>
        <v>2006302</v>
      </c>
      <c r="F30" s="101">
        <f>[7]整車總表!$I$207</f>
        <v>1783927</v>
      </c>
      <c r="G30" s="182">
        <f t="shared" si="3"/>
        <v>0.12465476446065338</v>
      </c>
    </row>
    <row r="31" spans="1:7">
      <c r="A31" s="33">
        <v>5</v>
      </c>
      <c r="B31" s="27">
        <f>[1]整車總表!$J$208</f>
        <v>5919</v>
      </c>
      <c r="C31" s="101">
        <f>[3]整車總表!$J$207</f>
        <v>22124</v>
      </c>
      <c r="D31" s="206">
        <f t="shared" si="2"/>
        <v>-0.73246248418007598</v>
      </c>
      <c r="E31" s="27">
        <f>[1]整車總表!$K$208</f>
        <v>1724720</v>
      </c>
      <c r="F31" s="101">
        <f>[3]整車總表!$K$207</f>
        <v>2530137</v>
      </c>
      <c r="G31" s="181">
        <f t="shared" si="3"/>
        <v>-0.31832940271613752</v>
      </c>
    </row>
    <row r="32" spans="1:7">
      <c r="A32" s="33">
        <v>6</v>
      </c>
      <c r="B32" s="27">
        <f>[1]整車總表!$L$208</f>
        <v>9309</v>
      </c>
      <c r="C32" s="101">
        <f>[2]整車總表!$L$207</f>
        <v>6515</v>
      </c>
      <c r="D32" s="182">
        <f t="shared" si="2"/>
        <v>0.42885648503453566</v>
      </c>
      <c r="E32" s="27">
        <f>[1]整車總表!$M$208</f>
        <v>1699308</v>
      </c>
      <c r="F32" s="101">
        <f>[2]整車總表!$M$207</f>
        <v>1128010</v>
      </c>
      <c r="G32" s="182">
        <f t="shared" si="3"/>
        <v>0.5064653682148208</v>
      </c>
    </row>
    <row r="33" spans="1:7">
      <c r="A33" s="33">
        <v>7</v>
      </c>
      <c r="B33" s="27">
        <f>[1]整車總表!$N$208</f>
        <v>0</v>
      </c>
      <c r="C33" s="101">
        <v>0</v>
      </c>
      <c r="D33" s="101">
        <v>0</v>
      </c>
      <c r="E33" s="27">
        <f>[1]整車總表!$O$208</f>
        <v>0</v>
      </c>
      <c r="F33" s="101">
        <v>0</v>
      </c>
      <c r="G33" s="101">
        <v>0</v>
      </c>
    </row>
    <row r="34" spans="1:7">
      <c r="A34" s="33">
        <v>8</v>
      </c>
      <c r="B34" s="27">
        <f>[1]整車總表!$P$208</f>
        <v>0</v>
      </c>
      <c r="C34" s="101">
        <v>0</v>
      </c>
      <c r="D34" s="101">
        <v>0</v>
      </c>
      <c r="E34" s="27">
        <f>[1]整車總表!$Q$208</f>
        <v>0</v>
      </c>
      <c r="F34" s="101">
        <v>0</v>
      </c>
      <c r="G34" s="101">
        <v>0</v>
      </c>
    </row>
    <row r="35" spans="1:7">
      <c r="A35" s="33">
        <v>9</v>
      </c>
      <c r="B35" s="27">
        <f>[1]整車總表!$R$208</f>
        <v>0</v>
      </c>
      <c r="C35" s="101">
        <v>0</v>
      </c>
      <c r="D35" s="101">
        <v>0</v>
      </c>
      <c r="E35" s="27">
        <f>[1]整車總表!$S$208</f>
        <v>0</v>
      </c>
      <c r="F35" s="101">
        <v>0</v>
      </c>
      <c r="G35" s="101">
        <v>0</v>
      </c>
    </row>
    <row r="36" spans="1:7">
      <c r="A36" s="33">
        <v>10</v>
      </c>
      <c r="B36" s="27">
        <f>[1]整車總表!$T$208</f>
        <v>0</v>
      </c>
      <c r="C36" s="101">
        <v>0</v>
      </c>
      <c r="D36" s="101">
        <v>0</v>
      </c>
      <c r="E36" s="27">
        <f>[1]整車總表!$U$208</f>
        <v>0</v>
      </c>
      <c r="F36" s="101">
        <v>0</v>
      </c>
      <c r="G36" s="101">
        <v>0</v>
      </c>
    </row>
    <row r="37" spans="1:7">
      <c r="A37" s="33">
        <v>11</v>
      </c>
      <c r="B37" s="27">
        <f>[1]整車總表!$V$208</f>
        <v>0</v>
      </c>
      <c r="C37" s="101">
        <v>0</v>
      </c>
      <c r="D37" s="101">
        <v>0</v>
      </c>
      <c r="E37" s="27">
        <f>[1]整車總表!$W$208</f>
        <v>0</v>
      </c>
      <c r="F37" s="101">
        <v>0</v>
      </c>
      <c r="G37" s="101">
        <v>0</v>
      </c>
    </row>
    <row r="38" spans="1:7">
      <c r="A38" s="33">
        <v>12</v>
      </c>
      <c r="B38" s="27">
        <f>[1]整車總表!$X$208</f>
        <v>0</v>
      </c>
      <c r="C38" s="101">
        <v>0</v>
      </c>
      <c r="D38" s="101">
        <v>0</v>
      </c>
      <c r="E38" s="27">
        <f>[1]整車總表!$Y$208</f>
        <v>0</v>
      </c>
      <c r="F38" s="101">
        <v>0</v>
      </c>
      <c r="G38" s="101">
        <v>0</v>
      </c>
    </row>
    <row r="39" spans="1:7" s="143" customFormat="1">
      <c r="A39" s="34" t="s">
        <v>137</v>
      </c>
      <c r="B39" s="35">
        <f>SUM(B27:B38)</f>
        <v>42623</v>
      </c>
      <c r="C39" s="105">
        <f>SUM(C27:C38)</f>
        <v>80191</v>
      </c>
      <c r="D39" s="207">
        <f>(B39-C39)/C39</f>
        <v>-0.46848150041775261</v>
      </c>
      <c r="E39" s="35">
        <f>SUM(E27:E38)</f>
        <v>9524415</v>
      </c>
      <c r="F39" s="105">
        <f>SUM(F27:F38)</f>
        <v>11442743</v>
      </c>
      <c r="G39" s="183">
        <f>(E39-F39)/F39</f>
        <v>-0.16764581709123416</v>
      </c>
    </row>
    <row r="40" spans="1:7" s="143" customFormat="1">
      <c r="A40" s="42"/>
      <c r="B40" s="43"/>
      <c r="C40" s="185"/>
      <c r="D40" s="186"/>
      <c r="E40" s="43"/>
      <c r="F40" s="185"/>
      <c r="G40" s="208"/>
    </row>
    <row r="41" spans="1:7" s="13" customFormat="1">
      <c r="A41" s="61" t="s">
        <v>138</v>
      </c>
      <c r="C41" s="209"/>
      <c r="D41" s="210"/>
      <c r="F41" s="209"/>
      <c r="G41" s="210"/>
    </row>
  </sheetData>
  <mergeCells count="2">
    <mergeCell ref="A5:A6"/>
    <mergeCell ref="A25:A26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3"/>
  <sheetViews>
    <sheetView topLeftCell="A49" workbookViewId="0">
      <selection activeCell="L21" sqref="L21"/>
    </sheetView>
  </sheetViews>
  <sheetFormatPr defaultRowHeight="16.5"/>
  <cols>
    <col min="1" max="1" width="15.1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6.375" style="5" customWidth="1"/>
    <col min="7" max="7" width="14.5" style="5" customWidth="1"/>
    <col min="8" max="8" width="12.5" style="5" customWidth="1"/>
    <col min="9" max="9" width="13.8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46" t="s">
        <v>151</v>
      </c>
      <c r="B1" s="546"/>
      <c r="C1" s="546"/>
      <c r="D1" s="546"/>
      <c r="E1" s="546"/>
      <c r="F1" s="546"/>
      <c r="G1" s="546"/>
      <c r="H1" s="546"/>
      <c r="I1" s="546"/>
    </row>
    <row r="2" spans="1:9" ht="12" customHeight="1"/>
    <row r="3" spans="1:9">
      <c r="A3" s="68" t="s">
        <v>152</v>
      </c>
      <c r="B3" s="69"/>
      <c r="C3" s="69"/>
      <c r="D3" s="211"/>
      <c r="E3" s="69"/>
      <c r="F3" s="69"/>
      <c r="G3" s="69"/>
      <c r="H3" s="69"/>
      <c r="I3" s="211"/>
    </row>
    <row r="4" spans="1:9">
      <c r="A4" s="8" t="s">
        <v>153</v>
      </c>
      <c r="B4" s="8" t="s">
        <v>154</v>
      </c>
      <c r="C4" s="8" t="s">
        <v>155</v>
      </c>
      <c r="D4" s="9" t="s">
        <v>5</v>
      </c>
      <c r="E4" s="11" t="s">
        <v>156</v>
      </c>
      <c r="F4" s="11" t="s">
        <v>7</v>
      </c>
      <c r="G4" s="8" t="s">
        <v>157</v>
      </c>
      <c r="H4" s="11" t="s">
        <v>7</v>
      </c>
      <c r="I4" s="212" t="s">
        <v>158</v>
      </c>
    </row>
    <row r="5" spans="1:9">
      <c r="A5" s="14"/>
      <c r="B5" s="14" t="s">
        <v>9</v>
      </c>
      <c r="C5" s="8" t="s">
        <v>10</v>
      </c>
      <c r="D5" s="9" t="s">
        <v>10</v>
      </c>
      <c r="E5" s="11" t="s">
        <v>9</v>
      </c>
      <c r="F5" s="11"/>
      <c r="G5" s="8" t="s">
        <v>159</v>
      </c>
      <c r="H5" s="8"/>
      <c r="I5" s="12" t="s">
        <v>10</v>
      </c>
    </row>
    <row r="6" spans="1:9">
      <c r="A6" s="213" t="s">
        <v>11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12</v>
      </c>
      <c r="B7" s="21">
        <f>SUM(B8:B10)</f>
        <v>0</v>
      </c>
      <c r="C7" s="22">
        <f>SUM(C8:C10)</f>
        <v>0</v>
      </c>
      <c r="D7" s="23">
        <v>0</v>
      </c>
      <c r="E7" s="22">
        <f>SUM(E8:E10)</f>
        <v>16</v>
      </c>
      <c r="F7" s="24">
        <f>E7/$E$66</f>
        <v>8.5533138745442689E-5</v>
      </c>
      <c r="G7" s="22">
        <f>SUM(G8:G10)</f>
        <v>35680</v>
      </c>
      <c r="H7" s="24">
        <f>G7/$G$66</f>
        <v>2.6620889877854285E-3</v>
      </c>
      <c r="I7" s="25">
        <f>G7/E7</f>
        <v>2230</v>
      </c>
    </row>
    <row r="8" spans="1:9">
      <c r="A8" s="26" t="s">
        <v>13</v>
      </c>
      <c r="B8" s="27">
        <v>0</v>
      </c>
      <c r="C8" s="28"/>
      <c r="D8" s="23">
        <v>0</v>
      </c>
      <c r="E8" s="28">
        <f>[1]整車進口試算!E8</f>
        <v>16</v>
      </c>
      <c r="F8" s="24">
        <f t="shared" ref="F8:F66" si="0">E8/$E$66</f>
        <v>8.5533138745442689E-5</v>
      </c>
      <c r="G8" s="28">
        <f>[1]整車進口試算!G8</f>
        <v>35680</v>
      </c>
      <c r="H8" s="24">
        <f t="shared" ref="H8:H66" si="1">G8/$G$66</f>
        <v>2.6620889877854285E-3</v>
      </c>
      <c r="I8" s="25">
        <f>G8/E8</f>
        <v>2230</v>
      </c>
    </row>
    <row r="9" spans="1:9">
      <c r="A9" s="32" t="s">
        <v>14</v>
      </c>
      <c r="B9" s="27">
        <v>0</v>
      </c>
      <c r="C9" s="28">
        <v>0</v>
      </c>
      <c r="D9" s="23">
        <v>0</v>
      </c>
      <c r="E9" s="28">
        <f>[1]整車進口試算!E9</f>
        <v>0</v>
      </c>
      <c r="F9" s="24">
        <f t="shared" si="0"/>
        <v>0</v>
      </c>
      <c r="G9" s="28">
        <f>[1]整車進口試算!G9</f>
        <v>0</v>
      </c>
      <c r="H9" s="24">
        <f t="shared" si="1"/>
        <v>0</v>
      </c>
      <c r="I9" s="25">
        <v>0</v>
      </c>
    </row>
    <row r="10" spans="1:9">
      <c r="A10" s="32" t="s">
        <v>15</v>
      </c>
      <c r="B10" s="27">
        <v>0</v>
      </c>
      <c r="C10" s="28">
        <v>0</v>
      </c>
      <c r="D10" s="23">
        <v>0</v>
      </c>
      <c r="E10" s="28">
        <f>[1]整車進口試算!E10</f>
        <v>0</v>
      </c>
      <c r="F10" s="24">
        <f t="shared" si="0"/>
        <v>0</v>
      </c>
      <c r="G10" s="28">
        <f>[1]整車進口試算!G10</f>
        <v>0</v>
      </c>
      <c r="H10" s="24">
        <f t="shared" si="1"/>
        <v>0</v>
      </c>
      <c r="I10" s="25">
        <v>0</v>
      </c>
    </row>
    <row r="11" spans="1:9">
      <c r="A11" s="33"/>
      <c r="B11" s="27"/>
      <c r="C11" s="27"/>
      <c r="D11" s="29"/>
      <c r="E11" s="27"/>
      <c r="F11" s="30"/>
      <c r="G11" s="27"/>
      <c r="H11" s="30"/>
      <c r="I11" s="31"/>
    </row>
    <row r="12" spans="1:9">
      <c r="A12" s="34" t="s">
        <v>16</v>
      </c>
      <c r="B12" s="35">
        <f>SUM(B13:B40)</f>
        <v>62</v>
      </c>
      <c r="C12" s="35">
        <f>SUM(C13:C40)</f>
        <v>53132</v>
      </c>
      <c r="D12" s="23">
        <f>C12/B12</f>
        <v>856.9677419354839</v>
      </c>
      <c r="E12" s="35">
        <f>SUM(E13:E40)</f>
        <v>344</v>
      </c>
      <c r="F12" s="24">
        <f t="shared" si="0"/>
        <v>1.8389624830270179E-3</v>
      </c>
      <c r="G12" s="35">
        <f>SUM(G13:G40)</f>
        <v>547360</v>
      </c>
      <c r="H12" s="24">
        <f t="shared" si="1"/>
        <v>4.0838593844008751E-2</v>
      </c>
      <c r="I12" s="25">
        <f>G12/E12</f>
        <v>1591.1627906976744</v>
      </c>
    </row>
    <row r="13" spans="1:9">
      <c r="A13" s="26" t="s">
        <v>17</v>
      </c>
      <c r="B13" s="27">
        <v>0</v>
      </c>
      <c r="C13" s="27">
        <v>0</v>
      </c>
      <c r="D13" s="23">
        <v>0</v>
      </c>
      <c r="E13" s="28">
        <f>[1]整車進口試算!E13</f>
        <v>0</v>
      </c>
      <c r="F13" s="24">
        <v>0.33</v>
      </c>
      <c r="G13" s="28">
        <f>[1]整車進口試算!G13</f>
        <v>0</v>
      </c>
      <c r="H13" s="24">
        <f t="shared" si="1"/>
        <v>0</v>
      </c>
      <c r="I13" s="25">
        <v>0</v>
      </c>
    </row>
    <row r="14" spans="1:9">
      <c r="A14" s="26" t="s">
        <v>18</v>
      </c>
      <c r="B14" s="27">
        <v>4</v>
      </c>
      <c r="C14" s="27">
        <v>14754</v>
      </c>
      <c r="D14" s="23">
        <f>C14/B14</f>
        <v>3688.5</v>
      </c>
      <c r="E14" s="28">
        <f>[1]整車進口試算!E14</f>
        <v>64</v>
      </c>
      <c r="F14" s="24">
        <f t="shared" si="0"/>
        <v>3.4213255498177075E-4</v>
      </c>
      <c r="G14" s="28">
        <f>[1]整車進口試算!G14</f>
        <v>228803</v>
      </c>
      <c r="H14" s="24">
        <f t="shared" si="1"/>
        <v>1.7071018684760915E-2</v>
      </c>
      <c r="I14" s="25">
        <f>G14/E14</f>
        <v>3575.046875</v>
      </c>
    </row>
    <row r="15" spans="1:9">
      <c r="A15" s="32" t="s">
        <v>19</v>
      </c>
      <c r="B15" s="27">
        <v>25</v>
      </c>
      <c r="C15" s="27">
        <v>4126</v>
      </c>
      <c r="D15" s="23">
        <f>C15/B15</f>
        <v>165.04</v>
      </c>
      <c r="E15" s="28">
        <f>[1]整車進口試算!E15</f>
        <v>38</v>
      </c>
      <c r="F15" s="24">
        <f t="shared" si="0"/>
        <v>2.0314120452042639E-4</v>
      </c>
      <c r="G15" s="28">
        <f>[1]整車進口試算!G15</f>
        <v>34218</v>
      </c>
      <c r="H15" s="24">
        <f t="shared" si="1"/>
        <v>2.5530089961895122E-3</v>
      </c>
      <c r="I15" s="25">
        <f>G15/E15</f>
        <v>900.47368421052636</v>
      </c>
    </row>
    <row r="16" spans="1:9">
      <c r="A16" s="26" t="s">
        <v>20</v>
      </c>
      <c r="B16" s="27">
        <v>30</v>
      </c>
      <c r="C16" s="27">
        <v>26031</v>
      </c>
      <c r="D16" s="23">
        <f>C16/B16</f>
        <v>867.7</v>
      </c>
      <c r="E16" s="28">
        <f>[1]整車進口試算!E16</f>
        <v>211</v>
      </c>
      <c r="F16" s="24">
        <f t="shared" si="0"/>
        <v>1.1279682672055255E-3</v>
      </c>
      <c r="G16" s="28">
        <f>[1]整車進口試算!G16</f>
        <v>199188</v>
      </c>
      <c r="H16" s="24">
        <f t="shared" si="1"/>
        <v>1.4861440058828586E-2</v>
      </c>
      <c r="I16" s="25">
        <f>G16/E16</f>
        <v>944.01895734597156</v>
      </c>
    </row>
    <row r="17" spans="1:9">
      <c r="A17" s="26" t="s">
        <v>21</v>
      </c>
      <c r="B17" s="27">
        <v>0</v>
      </c>
      <c r="C17" s="27">
        <v>0</v>
      </c>
      <c r="D17" s="23">
        <v>0</v>
      </c>
      <c r="E17" s="28">
        <f>[1]整車進口試算!E17</f>
        <v>8</v>
      </c>
      <c r="F17" s="24">
        <f t="shared" si="0"/>
        <v>4.2766569372721344E-5</v>
      </c>
      <c r="G17" s="28">
        <f>[1]整車進口試算!G17</f>
        <v>10342</v>
      </c>
      <c r="H17" s="24">
        <f t="shared" si="1"/>
        <v>7.7161783384744676E-4</v>
      </c>
      <c r="I17" s="25">
        <f>G17/E17</f>
        <v>1292.75</v>
      </c>
    </row>
    <row r="18" spans="1:9">
      <c r="A18" s="32" t="s">
        <v>22</v>
      </c>
      <c r="B18" s="27">
        <v>3</v>
      </c>
      <c r="C18" s="27">
        <v>8221</v>
      </c>
      <c r="D18" s="23">
        <f>C18/B18</f>
        <v>2740.3333333333335</v>
      </c>
      <c r="E18" s="28">
        <f>[1]整車進口試算!E18</f>
        <v>15</v>
      </c>
      <c r="F18" s="24">
        <f t="shared" si="0"/>
        <v>8.018731757385252E-5</v>
      </c>
      <c r="G18" s="28">
        <f>[1]整車進口試算!G18</f>
        <v>60028</v>
      </c>
      <c r="H18" s="24">
        <f t="shared" si="1"/>
        <v>4.4786961255264494E-3</v>
      </c>
      <c r="I18" s="25">
        <f>G18/E18</f>
        <v>4001.8666666666668</v>
      </c>
    </row>
    <row r="19" spans="1:9">
      <c r="A19" s="32" t="s">
        <v>23</v>
      </c>
      <c r="B19" s="27">
        <v>0</v>
      </c>
      <c r="C19" s="27">
        <v>0</v>
      </c>
      <c r="D19" s="23">
        <v>0</v>
      </c>
      <c r="E19" s="28">
        <f>[1]整車進口試算!E19</f>
        <v>0</v>
      </c>
      <c r="F19" s="24">
        <f t="shared" si="0"/>
        <v>0</v>
      </c>
      <c r="G19" s="28">
        <f>[1]整車進口試算!G19</f>
        <v>0</v>
      </c>
      <c r="H19" s="24">
        <f t="shared" si="1"/>
        <v>0</v>
      </c>
      <c r="I19" s="25">
        <v>0</v>
      </c>
    </row>
    <row r="20" spans="1:9">
      <c r="A20" s="26" t="s">
        <v>24</v>
      </c>
      <c r="B20" s="27">
        <v>0</v>
      </c>
      <c r="C20" s="27">
        <v>0</v>
      </c>
      <c r="D20" s="23">
        <v>0</v>
      </c>
      <c r="E20" s="28">
        <f>[1]整車進口試算!E20</f>
        <v>2</v>
      </c>
      <c r="F20" s="24">
        <f t="shared" si="0"/>
        <v>1.0691642343180336E-5</v>
      </c>
      <c r="G20" s="28">
        <f>[1]整車進口試算!G20</f>
        <v>7391</v>
      </c>
      <c r="H20" s="24">
        <f t="shared" si="1"/>
        <v>5.5144337748660598E-4</v>
      </c>
      <c r="I20" s="25">
        <f>G20/E20</f>
        <v>3695.5</v>
      </c>
    </row>
    <row r="21" spans="1:9">
      <c r="A21" s="32" t="s">
        <v>25</v>
      </c>
      <c r="B21" s="27">
        <v>0</v>
      </c>
      <c r="C21" s="27">
        <v>0</v>
      </c>
      <c r="D21" s="23">
        <v>0</v>
      </c>
      <c r="E21" s="28">
        <f>[1]整車進口試算!E21</f>
        <v>0</v>
      </c>
      <c r="F21" s="24">
        <f t="shared" si="0"/>
        <v>0</v>
      </c>
      <c r="G21" s="28">
        <f>[1]整車進口試算!G21</f>
        <v>0</v>
      </c>
      <c r="H21" s="24">
        <f t="shared" si="1"/>
        <v>0</v>
      </c>
      <c r="I21" s="25">
        <v>0</v>
      </c>
    </row>
    <row r="22" spans="1:9">
      <c r="A22" s="26" t="s">
        <v>26</v>
      </c>
      <c r="B22" s="27">
        <v>0</v>
      </c>
      <c r="C22" s="27">
        <v>0</v>
      </c>
      <c r="D22" s="23">
        <v>0</v>
      </c>
      <c r="E22" s="28">
        <f>[1]整車進口試算!E22</f>
        <v>0</v>
      </c>
      <c r="F22" s="24">
        <f t="shared" si="0"/>
        <v>0</v>
      </c>
      <c r="G22" s="28">
        <f>[1]整車進口試算!G22</f>
        <v>0</v>
      </c>
      <c r="H22" s="24">
        <f t="shared" si="1"/>
        <v>0</v>
      </c>
      <c r="I22" s="25">
        <v>0</v>
      </c>
    </row>
    <row r="23" spans="1:9">
      <c r="A23" s="32" t="s">
        <v>27</v>
      </c>
      <c r="B23" s="27">
        <v>0</v>
      </c>
      <c r="C23" s="27">
        <v>0</v>
      </c>
      <c r="D23" s="23">
        <v>0</v>
      </c>
      <c r="E23" s="28">
        <f>[1]整車進口試算!E23</f>
        <v>0</v>
      </c>
      <c r="F23" s="24">
        <f t="shared" si="0"/>
        <v>0</v>
      </c>
      <c r="G23" s="28">
        <f>[1]整車進口試算!G23</f>
        <v>0</v>
      </c>
      <c r="H23" s="24">
        <f t="shared" si="1"/>
        <v>0</v>
      </c>
      <c r="I23" s="25">
        <v>0</v>
      </c>
    </row>
    <row r="24" spans="1:9">
      <c r="A24" s="32" t="s">
        <v>28</v>
      </c>
      <c r="B24" s="27">
        <v>0</v>
      </c>
      <c r="C24" s="27">
        <v>0</v>
      </c>
      <c r="D24" s="23">
        <v>0</v>
      </c>
      <c r="E24" s="28">
        <f>[1]整車進口試算!E24</f>
        <v>0</v>
      </c>
      <c r="F24" s="24">
        <f t="shared" si="0"/>
        <v>0</v>
      </c>
      <c r="G24" s="28">
        <f>[1]整車進口試算!G24</f>
        <v>0</v>
      </c>
      <c r="H24" s="24">
        <f t="shared" si="1"/>
        <v>0</v>
      </c>
      <c r="I24" s="25">
        <v>0</v>
      </c>
    </row>
    <row r="25" spans="1:9">
      <c r="A25" s="32" t="s">
        <v>29</v>
      </c>
      <c r="B25" s="27">
        <v>0</v>
      </c>
      <c r="C25" s="27">
        <v>0</v>
      </c>
      <c r="D25" s="23">
        <v>0</v>
      </c>
      <c r="E25" s="28">
        <f>[1]整車進口試算!E25</f>
        <v>3</v>
      </c>
      <c r="F25" s="24">
        <f t="shared" si="0"/>
        <v>1.6037463514770503E-5</v>
      </c>
      <c r="G25" s="28">
        <f>[1]整車進口試算!G25</f>
        <v>4160</v>
      </c>
      <c r="H25" s="24">
        <f t="shared" si="1"/>
        <v>3.1037808826197823E-4</v>
      </c>
      <c r="I25" s="25">
        <f>G25/E25</f>
        <v>1386.6666666666667</v>
      </c>
    </row>
    <row r="26" spans="1:9">
      <c r="A26" s="26" t="s">
        <v>30</v>
      </c>
      <c r="B26" s="27">
        <v>0</v>
      </c>
      <c r="C26" s="27">
        <v>0</v>
      </c>
      <c r="D26" s="23">
        <v>0</v>
      </c>
      <c r="E26" s="28">
        <f>[1]整車進口試算!E26</f>
        <v>1</v>
      </c>
      <c r="F26" s="24">
        <f t="shared" si="0"/>
        <v>5.345821171590168E-6</v>
      </c>
      <c r="G26" s="28">
        <f>[1]整車進口試算!G26</f>
        <v>346</v>
      </c>
      <c r="H26" s="24">
        <f t="shared" si="1"/>
        <v>2.5815100610251073E-5</v>
      </c>
      <c r="I26" s="25">
        <v>0</v>
      </c>
    </row>
    <row r="27" spans="1:9">
      <c r="A27" s="26" t="s">
        <v>31</v>
      </c>
      <c r="B27" s="27">
        <v>0</v>
      </c>
      <c r="C27" s="27">
        <v>0</v>
      </c>
      <c r="D27" s="23">
        <v>0</v>
      </c>
      <c r="E27" s="28">
        <f>[1]整車進口試算!E27</f>
        <v>0</v>
      </c>
      <c r="F27" s="24">
        <f t="shared" si="0"/>
        <v>0</v>
      </c>
      <c r="G27" s="28">
        <f>[1]整車進口試算!G27</f>
        <v>0</v>
      </c>
      <c r="H27" s="24">
        <f t="shared" si="1"/>
        <v>0</v>
      </c>
      <c r="I27" s="25">
        <v>0</v>
      </c>
    </row>
    <row r="28" spans="1:9">
      <c r="A28" s="37" t="s">
        <v>160</v>
      </c>
      <c r="B28" s="27">
        <v>0</v>
      </c>
      <c r="C28" s="27">
        <v>0</v>
      </c>
      <c r="D28" s="23">
        <v>0</v>
      </c>
      <c r="E28" s="28">
        <f>[1]整車進口試算!E28</f>
        <v>0</v>
      </c>
      <c r="F28" s="24">
        <f t="shared" si="0"/>
        <v>0</v>
      </c>
      <c r="G28" s="28">
        <f>[1]整車進口試算!G28</f>
        <v>0</v>
      </c>
      <c r="H28" s="24">
        <f t="shared" si="1"/>
        <v>0</v>
      </c>
      <c r="I28" s="25">
        <v>0</v>
      </c>
    </row>
    <row r="29" spans="1:9">
      <c r="A29" s="37" t="s">
        <v>33</v>
      </c>
      <c r="B29" s="27">
        <v>0</v>
      </c>
      <c r="C29" s="27"/>
      <c r="D29" s="23">
        <v>0</v>
      </c>
      <c r="E29" s="28">
        <f>[1]整車進口試算!E29</f>
        <v>2</v>
      </c>
      <c r="F29" s="24">
        <f t="shared" si="0"/>
        <v>1.0691642343180336E-5</v>
      </c>
      <c r="G29" s="28">
        <f>[1]整車進口試算!G29</f>
        <v>2884</v>
      </c>
      <c r="H29" s="24">
        <f t="shared" si="1"/>
        <v>2.1517557849700603E-4</v>
      </c>
      <c r="I29" s="25">
        <f>G29/E29</f>
        <v>1442</v>
      </c>
    </row>
    <row r="30" spans="1:9">
      <c r="A30" s="37" t="s">
        <v>161</v>
      </c>
      <c r="B30" s="27">
        <v>0</v>
      </c>
      <c r="C30" s="27">
        <v>0</v>
      </c>
      <c r="D30" s="23">
        <v>0</v>
      </c>
      <c r="E30" s="28">
        <f>[1]整車進口試算!E30</f>
        <v>0</v>
      </c>
      <c r="F30" s="24">
        <f t="shared" si="0"/>
        <v>0</v>
      </c>
      <c r="G30" s="28">
        <f>[1]整車進口試算!G30</f>
        <v>0</v>
      </c>
      <c r="H30" s="24">
        <f t="shared" si="1"/>
        <v>0</v>
      </c>
      <c r="I30" s="25">
        <v>0</v>
      </c>
    </row>
    <row r="31" spans="1:9">
      <c r="A31" s="37" t="s">
        <v>162</v>
      </c>
      <c r="B31" s="27">
        <v>0</v>
      </c>
      <c r="C31" s="27">
        <v>0</v>
      </c>
      <c r="D31" s="23">
        <v>0</v>
      </c>
      <c r="E31" s="28">
        <f>[1]整車進口試算!E31</f>
        <v>0</v>
      </c>
      <c r="F31" s="24">
        <f t="shared" si="0"/>
        <v>0</v>
      </c>
      <c r="G31" s="28">
        <f>[1]整車進口試算!G31</f>
        <v>0</v>
      </c>
      <c r="H31" s="24">
        <f t="shared" si="1"/>
        <v>0</v>
      </c>
      <c r="I31" s="25">
        <v>0</v>
      </c>
    </row>
    <row r="32" spans="1:9">
      <c r="A32" s="32" t="s">
        <v>36</v>
      </c>
      <c r="B32" s="27">
        <v>0</v>
      </c>
      <c r="C32" s="27">
        <v>0</v>
      </c>
      <c r="D32" s="23">
        <v>0</v>
      </c>
      <c r="E32" s="28">
        <f>[1]整車進口試算!E32</f>
        <v>0</v>
      </c>
      <c r="F32" s="24">
        <f t="shared" si="0"/>
        <v>0</v>
      </c>
      <c r="G32" s="28">
        <f>[1]整車進口試算!G32</f>
        <v>0</v>
      </c>
      <c r="H32" s="24">
        <f t="shared" si="1"/>
        <v>0</v>
      </c>
      <c r="I32" s="25">
        <v>0</v>
      </c>
    </row>
    <row r="33" spans="1:9">
      <c r="A33" s="32" t="s">
        <v>37</v>
      </c>
      <c r="B33" s="27">
        <v>0</v>
      </c>
      <c r="C33" s="27">
        <v>0</v>
      </c>
      <c r="D33" s="23">
        <v>0</v>
      </c>
      <c r="E33" s="28">
        <f>[1]整車進口試算!E33</f>
        <v>0</v>
      </c>
      <c r="F33" s="24">
        <f t="shared" si="0"/>
        <v>0</v>
      </c>
      <c r="G33" s="28">
        <f>[1]整車進口試算!G33</f>
        <v>0</v>
      </c>
      <c r="H33" s="24">
        <f t="shared" si="1"/>
        <v>0</v>
      </c>
      <c r="I33" s="25">
        <v>0</v>
      </c>
    </row>
    <row r="34" spans="1:9">
      <c r="A34" s="37" t="s">
        <v>94</v>
      </c>
      <c r="B34" s="27">
        <v>0</v>
      </c>
      <c r="C34" s="27">
        <v>0</v>
      </c>
      <c r="D34" s="23">
        <v>0</v>
      </c>
      <c r="E34" s="28">
        <f>[1]整車進口試算!E34</f>
        <v>0</v>
      </c>
      <c r="F34" s="24">
        <f t="shared" si="0"/>
        <v>0</v>
      </c>
      <c r="G34" s="28">
        <f>[1]整車進口試算!G34</f>
        <v>0</v>
      </c>
      <c r="H34" s="24">
        <f t="shared" si="1"/>
        <v>0</v>
      </c>
      <c r="I34" s="25">
        <v>0</v>
      </c>
    </row>
    <row r="35" spans="1:9">
      <c r="A35" s="39" t="s">
        <v>163</v>
      </c>
      <c r="B35" s="27">
        <v>0</v>
      </c>
      <c r="C35" s="27">
        <v>0</v>
      </c>
      <c r="D35" s="23">
        <v>0</v>
      </c>
      <c r="E35" s="28">
        <f>[1]整車進口試算!E35</f>
        <v>0</v>
      </c>
      <c r="F35" s="24">
        <f t="shared" si="0"/>
        <v>0</v>
      </c>
      <c r="G35" s="28">
        <f>[1]整車進口試算!G35</f>
        <v>0</v>
      </c>
      <c r="H35" s="24">
        <f t="shared" si="1"/>
        <v>0</v>
      </c>
      <c r="I35" s="25">
        <v>0</v>
      </c>
    </row>
    <row r="36" spans="1:9">
      <c r="A36" s="37" t="s">
        <v>164</v>
      </c>
      <c r="B36" s="27">
        <v>0</v>
      </c>
      <c r="C36" s="27">
        <v>0</v>
      </c>
      <c r="D36" s="23">
        <v>0</v>
      </c>
      <c r="E36" s="28">
        <f>[1]整車進口試算!E36</f>
        <v>0</v>
      </c>
      <c r="F36" s="24">
        <f t="shared" si="0"/>
        <v>0</v>
      </c>
      <c r="G36" s="28">
        <f>[1]整車進口試算!G36</f>
        <v>0</v>
      </c>
      <c r="H36" s="24">
        <f t="shared" si="1"/>
        <v>0</v>
      </c>
      <c r="I36" s="25">
        <v>0</v>
      </c>
    </row>
    <row r="37" spans="1:9">
      <c r="A37" s="37" t="s">
        <v>165</v>
      </c>
      <c r="B37" s="27">
        <v>0</v>
      </c>
      <c r="C37" s="27">
        <v>0</v>
      </c>
      <c r="D37" s="23">
        <v>0</v>
      </c>
      <c r="E37" s="28">
        <f>[1]整車進口試算!E37</f>
        <v>0</v>
      </c>
      <c r="F37" s="24">
        <f t="shared" si="0"/>
        <v>0</v>
      </c>
      <c r="G37" s="28">
        <f>[1]整車進口試算!G37</f>
        <v>0</v>
      </c>
      <c r="H37" s="24">
        <f t="shared" si="1"/>
        <v>0</v>
      </c>
      <c r="I37" s="25">
        <v>0</v>
      </c>
    </row>
    <row r="38" spans="1:9">
      <c r="A38" s="37" t="s">
        <v>166</v>
      </c>
      <c r="B38" s="27">
        <v>0</v>
      </c>
      <c r="C38" s="27">
        <v>0</v>
      </c>
      <c r="D38" s="23">
        <v>0</v>
      </c>
      <c r="E38" s="28">
        <f>[1]整車進口試算!E38</f>
        <v>0</v>
      </c>
      <c r="F38" s="24">
        <f t="shared" si="0"/>
        <v>0</v>
      </c>
      <c r="G38" s="28">
        <f>[1]整車進口試算!G38</f>
        <v>0</v>
      </c>
      <c r="H38" s="24">
        <f t="shared" si="1"/>
        <v>0</v>
      </c>
      <c r="I38" s="25">
        <v>0</v>
      </c>
    </row>
    <row r="39" spans="1:9">
      <c r="A39" s="37" t="s">
        <v>167</v>
      </c>
      <c r="B39" s="27">
        <v>0</v>
      </c>
      <c r="C39" s="27">
        <v>0</v>
      </c>
      <c r="D39" s="23">
        <v>0</v>
      </c>
      <c r="E39" s="28">
        <f>[1]整車進口試算!E39</f>
        <v>0</v>
      </c>
      <c r="F39" s="24">
        <f t="shared" si="0"/>
        <v>0</v>
      </c>
      <c r="G39" s="28">
        <f>[1]整車進口試算!G39</f>
        <v>0</v>
      </c>
      <c r="H39" s="24">
        <f t="shared" si="1"/>
        <v>0</v>
      </c>
      <c r="I39" s="25">
        <v>0</v>
      </c>
    </row>
    <row r="40" spans="1:9">
      <c r="A40" s="32" t="s">
        <v>168</v>
      </c>
      <c r="B40" s="27">
        <v>0</v>
      </c>
      <c r="C40" s="27"/>
      <c r="D40" s="29"/>
      <c r="E40" s="28">
        <f>[1]整車進口試算!E40</f>
        <v>0</v>
      </c>
      <c r="F40" s="24">
        <f t="shared" si="0"/>
        <v>0</v>
      </c>
      <c r="G40" s="28">
        <f>[1]整車進口試算!G41</f>
        <v>0</v>
      </c>
      <c r="H40" s="24">
        <f t="shared" si="1"/>
        <v>0</v>
      </c>
      <c r="I40" s="25">
        <v>0</v>
      </c>
    </row>
    <row r="41" spans="1:9" ht="9.75" customHeight="1">
      <c r="A41" s="32"/>
      <c r="B41" s="27"/>
      <c r="C41" s="27"/>
      <c r="D41" s="29"/>
      <c r="E41" s="27"/>
      <c r="F41" s="24"/>
      <c r="G41" s="28"/>
      <c r="H41" s="30"/>
      <c r="I41" s="31"/>
    </row>
    <row r="42" spans="1:9">
      <c r="A42" s="40" t="s">
        <v>45</v>
      </c>
      <c r="B42" s="35">
        <f>SUM(B43:B46)</f>
        <v>0</v>
      </c>
      <c r="C42" s="35">
        <f>SUM(C43:C46)</f>
        <v>0</v>
      </c>
      <c r="D42" s="23">
        <v>0</v>
      </c>
      <c r="E42" s="35">
        <f>SUM(E43:E46)</f>
        <v>2</v>
      </c>
      <c r="F42" s="24">
        <f t="shared" si="0"/>
        <v>1.0691642343180336E-5</v>
      </c>
      <c r="G42" s="35">
        <f>SUM(G43:G46)</f>
        <v>263</v>
      </c>
      <c r="H42" s="24">
        <f t="shared" si="1"/>
        <v>1.962246086848564E-5</v>
      </c>
      <c r="I42" s="25">
        <f>G42/E42</f>
        <v>131.5</v>
      </c>
    </row>
    <row r="43" spans="1:9">
      <c r="A43" s="26" t="s">
        <v>46</v>
      </c>
      <c r="B43" s="27">
        <v>0</v>
      </c>
      <c r="C43" s="27"/>
      <c r="D43" s="23">
        <v>0</v>
      </c>
      <c r="E43" s="28">
        <f>[1]整車進口試算!E43</f>
        <v>2</v>
      </c>
      <c r="F43" s="24">
        <f t="shared" si="0"/>
        <v>1.0691642343180336E-5</v>
      </c>
      <c r="G43" s="28">
        <f>[1]整車進口試算!G43</f>
        <v>263</v>
      </c>
      <c r="H43" s="24">
        <f t="shared" si="1"/>
        <v>1.962246086848564E-5</v>
      </c>
      <c r="I43" s="25">
        <f>G43/E43</f>
        <v>131.5</v>
      </c>
    </row>
    <row r="44" spans="1:9">
      <c r="A44" s="26" t="s">
        <v>47</v>
      </c>
      <c r="B44" s="27">
        <v>0</v>
      </c>
      <c r="C44" s="27">
        <v>0</v>
      </c>
      <c r="D44" s="23">
        <v>0</v>
      </c>
      <c r="E44" s="28">
        <f>[1]整車進口試算!E44</f>
        <v>0</v>
      </c>
      <c r="F44" s="24">
        <f t="shared" si="0"/>
        <v>0</v>
      </c>
      <c r="G44" s="28">
        <f>[1]整車進口試算!G44</f>
        <v>0</v>
      </c>
      <c r="H44" s="24">
        <f t="shared" si="1"/>
        <v>0</v>
      </c>
      <c r="I44" s="25">
        <v>0</v>
      </c>
    </row>
    <row r="45" spans="1:9">
      <c r="A45" s="26" t="s">
        <v>48</v>
      </c>
      <c r="B45" s="27">
        <v>0</v>
      </c>
      <c r="C45" s="27">
        <v>0</v>
      </c>
      <c r="D45" s="23">
        <v>0</v>
      </c>
      <c r="E45" s="28">
        <f>[1]整車進口試算!E45</f>
        <v>0</v>
      </c>
      <c r="F45" s="24">
        <f t="shared" si="0"/>
        <v>0</v>
      </c>
      <c r="G45" s="28">
        <f>[1]整車進口試算!G45</f>
        <v>0</v>
      </c>
      <c r="H45" s="24">
        <f t="shared" si="1"/>
        <v>0</v>
      </c>
      <c r="I45" s="25">
        <v>0</v>
      </c>
    </row>
    <row r="46" spans="1:9">
      <c r="A46" s="32" t="s">
        <v>49</v>
      </c>
      <c r="B46" s="27">
        <v>0</v>
      </c>
      <c r="C46" s="27">
        <v>0</v>
      </c>
      <c r="D46" s="23">
        <v>0</v>
      </c>
      <c r="E46" s="28">
        <f>[1]整車進口試算!E46</f>
        <v>0</v>
      </c>
      <c r="F46" s="24">
        <f t="shared" si="0"/>
        <v>0</v>
      </c>
      <c r="G46" s="28">
        <f>[1]整車進口試算!G46</f>
        <v>0</v>
      </c>
      <c r="H46" s="24">
        <f t="shared" si="1"/>
        <v>0</v>
      </c>
      <c r="I46" s="25">
        <v>0</v>
      </c>
    </row>
    <row r="47" spans="1:9" ht="13.5" customHeight="1">
      <c r="A47" s="32"/>
      <c r="B47" s="27"/>
      <c r="C47" s="27"/>
      <c r="D47" s="29"/>
      <c r="E47" s="27"/>
      <c r="F47" s="30"/>
      <c r="G47" s="27"/>
      <c r="H47" s="30"/>
      <c r="I47" s="31"/>
    </row>
    <row r="48" spans="1:9">
      <c r="A48" s="40" t="s">
        <v>50</v>
      </c>
      <c r="B48" s="35">
        <f>SUM(B49:B64)</f>
        <v>35358</v>
      </c>
      <c r="C48" s="35">
        <f>SUM(C49:C64)</f>
        <v>2535175</v>
      </c>
      <c r="D48" s="23">
        <f>C48/B48</f>
        <v>71.700181005712992</v>
      </c>
      <c r="E48" s="35">
        <f>SUM(E49:E64)</f>
        <v>186031</v>
      </c>
      <c r="F48" s="24">
        <f t="shared" si="0"/>
        <v>0.99448845837209054</v>
      </c>
      <c r="G48" s="35">
        <f>SUM(G49:G64)</f>
        <v>12305734</v>
      </c>
      <c r="H48" s="24">
        <f t="shared" si="1"/>
        <v>0.91813225807221777</v>
      </c>
      <c r="I48" s="25">
        <f>G48/E48</f>
        <v>66.148835409152241</v>
      </c>
    </row>
    <row r="49" spans="1:9">
      <c r="A49" s="26" t="s">
        <v>51</v>
      </c>
      <c r="B49" s="27">
        <v>9</v>
      </c>
      <c r="C49" s="27">
        <v>2019</v>
      </c>
      <c r="D49" s="23">
        <f>C49/B49</f>
        <v>224.33333333333334</v>
      </c>
      <c r="E49" s="28">
        <f>[1]整車進口試算!E49</f>
        <v>83</v>
      </c>
      <c r="F49" s="24">
        <f t="shared" si="0"/>
        <v>4.4370315724198396E-4</v>
      </c>
      <c r="G49" s="28">
        <f>[1]整車進口試算!G49</f>
        <v>11063</v>
      </c>
      <c r="H49" s="24">
        <f t="shared" si="1"/>
        <v>8.2541172847169829E-4</v>
      </c>
      <c r="I49" s="25">
        <f>G49/E49</f>
        <v>133.28915662650601</v>
      </c>
    </row>
    <row r="50" spans="1:9">
      <c r="A50" s="26" t="s">
        <v>52</v>
      </c>
      <c r="B50" s="27">
        <v>0</v>
      </c>
      <c r="C50" s="27">
        <v>0</v>
      </c>
      <c r="D50" s="29">
        <v>0</v>
      </c>
      <c r="E50" s="28">
        <f>[1]整車進口試算!E50</f>
        <v>0</v>
      </c>
      <c r="F50" s="24">
        <f t="shared" si="0"/>
        <v>0</v>
      </c>
      <c r="G50" s="28">
        <f>[1]整車進口試算!G50</f>
        <v>0</v>
      </c>
      <c r="H50" s="24">
        <f t="shared" si="1"/>
        <v>0</v>
      </c>
      <c r="I50" s="25">
        <v>0</v>
      </c>
    </row>
    <row r="51" spans="1:9">
      <c r="A51" s="26" t="s">
        <v>53</v>
      </c>
      <c r="B51" s="27">
        <v>0</v>
      </c>
      <c r="C51" s="27">
        <v>0</v>
      </c>
      <c r="D51" s="29">
        <v>0</v>
      </c>
      <c r="E51" s="28">
        <f>[1]整車進口試算!E51</f>
        <v>0</v>
      </c>
      <c r="F51" s="24">
        <f t="shared" si="0"/>
        <v>0</v>
      </c>
      <c r="G51" s="28">
        <f>[1]整車進口試算!G51</f>
        <v>0</v>
      </c>
      <c r="H51" s="24">
        <f t="shared" si="1"/>
        <v>0</v>
      </c>
      <c r="I51" s="25">
        <v>0</v>
      </c>
    </row>
    <row r="52" spans="1:9">
      <c r="A52" s="32" t="s">
        <v>54</v>
      </c>
      <c r="B52" s="27">
        <v>0</v>
      </c>
      <c r="C52" s="27">
        <v>0</v>
      </c>
      <c r="D52" s="29">
        <v>0</v>
      </c>
      <c r="E52" s="28">
        <f>[1]整車進口試算!E52</f>
        <v>0</v>
      </c>
      <c r="F52" s="24">
        <f t="shared" si="0"/>
        <v>0</v>
      </c>
      <c r="G52" s="28">
        <f>[1]整車進口試算!G52</f>
        <v>0</v>
      </c>
      <c r="H52" s="24">
        <f t="shared" si="1"/>
        <v>0</v>
      </c>
      <c r="I52" s="25">
        <v>0</v>
      </c>
    </row>
    <row r="53" spans="1:9">
      <c r="A53" s="26" t="s">
        <v>55</v>
      </c>
      <c r="B53" s="27">
        <v>0</v>
      </c>
      <c r="C53" s="27">
        <v>0</v>
      </c>
      <c r="D53" s="29">
        <v>0</v>
      </c>
      <c r="E53" s="28">
        <f>[1]整車進口試算!E53</f>
        <v>0</v>
      </c>
      <c r="F53" s="24">
        <f t="shared" si="0"/>
        <v>0</v>
      </c>
      <c r="G53" s="28">
        <f>[1]整車進口試算!G53</f>
        <v>0</v>
      </c>
      <c r="H53" s="24">
        <f t="shared" si="1"/>
        <v>0</v>
      </c>
      <c r="I53" s="25">
        <v>0</v>
      </c>
    </row>
    <row r="54" spans="1:9">
      <c r="A54" s="32" t="s">
        <v>169</v>
      </c>
      <c r="B54" s="27">
        <v>0</v>
      </c>
      <c r="C54" s="27">
        <v>0</v>
      </c>
      <c r="D54" s="29">
        <v>0</v>
      </c>
      <c r="E54" s="28">
        <f>[1]整車進口試算!E54</f>
        <v>0</v>
      </c>
      <c r="F54" s="24">
        <f t="shared" si="0"/>
        <v>0</v>
      </c>
      <c r="G54" s="28">
        <f>[1]整車進口試算!G54</f>
        <v>0</v>
      </c>
      <c r="H54" s="24">
        <f t="shared" si="1"/>
        <v>0</v>
      </c>
      <c r="I54" s="25">
        <v>0</v>
      </c>
    </row>
    <row r="55" spans="1:9">
      <c r="A55" s="32" t="s">
        <v>57</v>
      </c>
      <c r="B55" s="27">
        <v>0</v>
      </c>
      <c r="C55" s="27">
        <v>0</v>
      </c>
      <c r="D55" s="29">
        <v>0</v>
      </c>
      <c r="E55" s="28">
        <f>[1]整車進口試算!E55</f>
        <v>0</v>
      </c>
      <c r="F55" s="24">
        <f t="shared" si="0"/>
        <v>0</v>
      </c>
      <c r="G55" s="28">
        <f>[1]整車進口試算!G55</f>
        <v>0</v>
      </c>
      <c r="H55" s="24">
        <f t="shared" si="1"/>
        <v>0</v>
      </c>
      <c r="I55" s="25">
        <v>0</v>
      </c>
    </row>
    <row r="56" spans="1:9">
      <c r="A56" s="32" t="s">
        <v>170</v>
      </c>
      <c r="B56" s="27">
        <v>0</v>
      </c>
      <c r="C56" s="27">
        <v>0</v>
      </c>
      <c r="D56" s="29">
        <v>0</v>
      </c>
      <c r="E56" s="28">
        <f>[1]整車進口試算!E56</f>
        <v>0</v>
      </c>
      <c r="F56" s="24">
        <f t="shared" si="0"/>
        <v>0</v>
      </c>
      <c r="G56" s="28">
        <f>[1]整車進口試算!G56</f>
        <v>0</v>
      </c>
      <c r="H56" s="24">
        <f t="shared" si="1"/>
        <v>0</v>
      </c>
      <c r="I56" s="25">
        <v>0</v>
      </c>
    </row>
    <row r="57" spans="1:9">
      <c r="A57" s="41" t="s">
        <v>171</v>
      </c>
      <c r="B57" s="27">
        <v>0</v>
      </c>
      <c r="C57" s="27">
        <v>0</v>
      </c>
      <c r="D57" s="29">
        <v>0</v>
      </c>
      <c r="E57" s="28">
        <f>[1]整車進口試算!E57</f>
        <v>0</v>
      </c>
      <c r="F57" s="24">
        <f t="shared" si="0"/>
        <v>0</v>
      </c>
      <c r="G57" s="28">
        <f>[1]整車進口試算!G57</f>
        <v>0</v>
      </c>
      <c r="H57" s="24">
        <f t="shared" si="1"/>
        <v>0</v>
      </c>
      <c r="I57" s="25">
        <v>0</v>
      </c>
    </row>
    <row r="58" spans="1:9">
      <c r="A58" s="41" t="s">
        <v>172</v>
      </c>
      <c r="B58" s="27">
        <v>0</v>
      </c>
      <c r="C58" s="27">
        <v>0</v>
      </c>
      <c r="D58" s="29">
        <v>0</v>
      </c>
      <c r="E58" s="28">
        <f>[1]整車進口試算!E58</f>
        <v>778</v>
      </c>
      <c r="F58" s="24">
        <f t="shared" si="0"/>
        <v>4.1590488714971507E-3</v>
      </c>
      <c r="G58" s="28">
        <f>[1]整車進口試算!G58</f>
        <v>23684</v>
      </c>
      <c r="H58" s="24">
        <f t="shared" si="1"/>
        <v>1.7670660198068971E-3</v>
      </c>
      <c r="I58" s="25">
        <f>G58/E58</f>
        <v>30.44215938303342</v>
      </c>
    </row>
    <row r="59" spans="1:9">
      <c r="A59" s="41" t="s">
        <v>173</v>
      </c>
      <c r="B59" s="27">
        <v>16</v>
      </c>
      <c r="C59" s="27">
        <v>2043</v>
      </c>
      <c r="D59" s="23">
        <f>C59/B59</f>
        <v>127.6875</v>
      </c>
      <c r="E59" s="28">
        <f>[1]整車進口試算!E59</f>
        <v>469</v>
      </c>
      <c r="F59" s="24">
        <f t="shared" si="0"/>
        <v>2.5071901294757889E-3</v>
      </c>
      <c r="G59" s="28">
        <f>[1]整車進口試算!G59</f>
        <v>63938</v>
      </c>
      <c r="H59" s="24">
        <f t="shared" si="1"/>
        <v>4.77042168444576E-3</v>
      </c>
      <c r="I59" s="25">
        <f>G59/E59</f>
        <v>136.32835820895522</v>
      </c>
    </row>
    <row r="60" spans="1:9">
      <c r="A60" s="41" t="s">
        <v>174</v>
      </c>
      <c r="B60" s="27">
        <v>0</v>
      </c>
      <c r="C60" s="27">
        <v>0</v>
      </c>
      <c r="D60" s="29">
        <v>0</v>
      </c>
      <c r="E60" s="28">
        <f>[1]整車進口試算!E60</f>
        <v>0</v>
      </c>
      <c r="F60" s="24">
        <f t="shared" si="0"/>
        <v>0</v>
      </c>
      <c r="G60" s="28">
        <f>[1]整車進口試算!G60</f>
        <v>0</v>
      </c>
      <c r="H60" s="24">
        <f t="shared" si="1"/>
        <v>0</v>
      </c>
      <c r="I60" s="25">
        <v>0</v>
      </c>
    </row>
    <row r="61" spans="1:9">
      <c r="A61" s="41" t="s">
        <v>175</v>
      </c>
      <c r="B61" s="27">
        <v>35333</v>
      </c>
      <c r="C61" s="27">
        <v>2531113</v>
      </c>
      <c r="D61" s="23">
        <f>C61/B61</f>
        <v>71.635949395749023</v>
      </c>
      <c r="E61" s="28">
        <f>[1]整車進口試算!E61</f>
        <v>184701</v>
      </c>
      <c r="F61" s="24">
        <f t="shared" si="0"/>
        <v>0.98737851621387562</v>
      </c>
      <c r="G61" s="28">
        <f>[1]整車進口試算!G61</f>
        <v>12207049</v>
      </c>
      <c r="H61" s="24">
        <f t="shared" si="1"/>
        <v>0.91076935863949349</v>
      </c>
      <c r="I61" s="25">
        <f>G61/E61</f>
        <v>66.090865777662273</v>
      </c>
    </row>
    <row r="62" spans="1:9">
      <c r="A62" s="41" t="s">
        <v>176</v>
      </c>
      <c r="B62" s="27">
        <v>0</v>
      </c>
      <c r="C62" s="27">
        <v>0</v>
      </c>
      <c r="D62" s="29">
        <v>0</v>
      </c>
      <c r="E62" s="28">
        <f>[1]整車進口試算!E62</f>
        <v>0</v>
      </c>
      <c r="F62" s="24">
        <f t="shared" si="0"/>
        <v>0</v>
      </c>
      <c r="G62" s="28">
        <f>[1]整車進口試算!G62</f>
        <v>0</v>
      </c>
      <c r="H62" s="24">
        <f t="shared" si="1"/>
        <v>0</v>
      </c>
      <c r="I62" s="25">
        <v>0</v>
      </c>
    </row>
    <row r="63" spans="1:9">
      <c r="A63" s="41" t="s">
        <v>177</v>
      </c>
      <c r="B63" s="27">
        <v>0</v>
      </c>
      <c r="C63" s="27">
        <v>0</v>
      </c>
      <c r="D63" s="29">
        <v>0</v>
      </c>
      <c r="E63" s="28">
        <f>[1]整車進口試算!E63</f>
        <v>0</v>
      </c>
      <c r="F63" s="24">
        <f t="shared" si="0"/>
        <v>0</v>
      </c>
      <c r="G63" s="28">
        <f>[1]整車進口試算!G63</f>
        <v>0</v>
      </c>
      <c r="H63" s="24">
        <f t="shared" si="1"/>
        <v>0</v>
      </c>
      <c r="I63" s="25">
        <v>0</v>
      </c>
    </row>
    <row r="64" spans="1:9">
      <c r="A64" s="41" t="s">
        <v>178</v>
      </c>
      <c r="B64" s="27">
        <v>0</v>
      </c>
      <c r="C64" s="27">
        <v>0</v>
      </c>
      <c r="D64" s="29">
        <v>0</v>
      </c>
      <c r="E64" s="28">
        <f>[1]整車進口試算!E64</f>
        <v>0</v>
      </c>
      <c r="F64" s="24">
        <f t="shared" si="0"/>
        <v>0</v>
      </c>
      <c r="G64" s="28">
        <f>[1]整車進口試算!G64</f>
        <v>0</v>
      </c>
      <c r="H64" s="24">
        <f t="shared" si="1"/>
        <v>0</v>
      </c>
      <c r="I64" s="25">
        <v>0</v>
      </c>
    </row>
    <row r="65" spans="1:9">
      <c r="A65" s="32" t="s">
        <v>68</v>
      </c>
      <c r="B65" s="27">
        <f>B66-B48-B42-B12-B7</f>
        <v>36</v>
      </c>
      <c r="C65" s="27">
        <f>C66-C48-C42-C12-C7</f>
        <v>19515</v>
      </c>
      <c r="D65" s="23">
        <f>C65/B65</f>
        <v>542.08333333333337</v>
      </c>
      <c r="E65" s="27">
        <f>E66-E48-E42-E12-E7</f>
        <v>669</v>
      </c>
      <c r="F65" s="24">
        <f t="shared" si="0"/>
        <v>3.5763543637938222E-3</v>
      </c>
      <c r="G65" s="27">
        <f>G66-G48-G42-G12-G7</f>
        <v>513971</v>
      </c>
      <c r="H65" s="24">
        <f t="shared" si="1"/>
        <v>3.8347436635119518E-2</v>
      </c>
      <c r="I65" s="25">
        <f>G65/E65</f>
        <v>768.26756352765324</v>
      </c>
    </row>
    <row r="66" spans="1:9" ht="17.25" thickBot="1">
      <c r="A66" s="214" t="s">
        <v>69</v>
      </c>
      <c r="B66" s="215">
        <v>35456</v>
      </c>
      <c r="C66" s="215">
        <v>2607822</v>
      </c>
      <c r="D66" s="216">
        <f>C66/B66</f>
        <v>73.550936371841161</v>
      </c>
      <c r="E66" s="217">
        <f>[1]整車進口試算!E66</f>
        <v>187062</v>
      </c>
      <c r="F66" s="218">
        <f t="shared" si="0"/>
        <v>1</v>
      </c>
      <c r="G66" s="217">
        <f>[1]整車進口試算!G66</f>
        <v>13403008</v>
      </c>
      <c r="H66" s="218">
        <f t="shared" si="1"/>
        <v>1</v>
      </c>
      <c r="I66" s="219">
        <f>G66/E66</f>
        <v>71.650083929392395</v>
      </c>
    </row>
    <row r="67" spans="1:9" ht="16.5" customHeight="1" thickTop="1">
      <c r="A67" s="42"/>
      <c r="B67" s="43"/>
      <c r="C67" s="43"/>
      <c r="D67" s="44"/>
      <c r="E67" s="43"/>
      <c r="F67" s="45"/>
      <c r="G67" s="43"/>
      <c r="H67" s="45"/>
      <c r="I67" s="44"/>
    </row>
    <row r="68" spans="1:9">
      <c r="A68" s="123" t="s">
        <v>70</v>
      </c>
      <c r="B68" s="124"/>
      <c r="C68" s="124"/>
      <c r="D68" s="220"/>
      <c r="E68" s="124"/>
      <c r="F68" s="221"/>
      <c r="G68" s="124"/>
      <c r="H68" s="222"/>
      <c r="I68" s="223"/>
    </row>
    <row r="69" spans="1:9">
      <c r="A69" s="46" t="s">
        <v>179</v>
      </c>
      <c r="B69" s="47" t="s">
        <v>154</v>
      </c>
      <c r="C69" s="47" t="s">
        <v>180</v>
      </c>
      <c r="D69" s="48" t="s">
        <v>5</v>
      </c>
      <c r="E69" s="224" t="s">
        <v>181</v>
      </c>
      <c r="F69" s="50" t="s">
        <v>7</v>
      </c>
      <c r="G69" s="49" t="s">
        <v>182</v>
      </c>
      <c r="H69" s="51" t="s">
        <v>7</v>
      </c>
      <c r="I69" s="48" t="s">
        <v>158</v>
      </c>
    </row>
    <row r="70" spans="1:9">
      <c r="A70" s="52"/>
      <c r="B70" s="53" t="s">
        <v>9</v>
      </c>
      <c r="C70" s="54" t="s">
        <v>10</v>
      </c>
      <c r="D70" s="48" t="s">
        <v>10</v>
      </c>
      <c r="E70" s="53" t="s">
        <v>9</v>
      </c>
      <c r="F70" s="50"/>
      <c r="G70" s="56" t="s">
        <v>10</v>
      </c>
      <c r="H70" s="57"/>
      <c r="I70" s="48" t="s">
        <v>10</v>
      </c>
    </row>
    <row r="71" spans="1:9">
      <c r="A71" s="34" t="s">
        <v>69</v>
      </c>
      <c r="B71" s="35">
        <v>1417</v>
      </c>
      <c r="C71" s="35">
        <v>141602</v>
      </c>
      <c r="D71" s="58">
        <f>C71/B71</f>
        <v>99.930839802399433</v>
      </c>
      <c r="E71" s="28">
        <f>[1]整車進口試算!E71</f>
        <v>3280</v>
      </c>
      <c r="F71" s="59">
        <v>1</v>
      </c>
      <c r="G71" s="27">
        <f>[1]整車進口試算!G71</f>
        <v>424345</v>
      </c>
      <c r="H71" s="59">
        <v>1</v>
      </c>
      <c r="I71" s="58">
        <f>G71/E71</f>
        <v>129.3734756097561</v>
      </c>
    </row>
    <row r="72" spans="1:9" ht="9.75" customHeight="1">
      <c r="A72" s="42"/>
      <c r="B72" s="43"/>
      <c r="C72" s="43"/>
      <c r="D72" s="44"/>
      <c r="E72" s="43"/>
      <c r="F72" s="45"/>
      <c r="G72" s="43"/>
      <c r="H72" s="45"/>
      <c r="I72" s="44"/>
    </row>
    <row r="73" spans="1:9" s="13" customFormat="1">
      <c r="A73" s="61" t="s">
        <v>183</v>
      </c>
      <c r="C73" s="209"/>
      <c r="D73" s="225"/>
      <c r="F73" s="209"/>
      <c r="G73" s="210"/>
      <c r="I73" s="226"/>
    </row>
  </sheetData>
  <mergeCells count="1">
    <mergeCell ref="A1:I1"/>
  </mergeCells>
  <phoneticPr fontId="3" type="noConversion"/>
  <pageMargins left="0.31496062992125984" right="0.31496062992125984" top="0.35433070866141736" bottom="0.15748031496062992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72"/>
  <sheetViews>
    <sheetView tabSelected="1" topLeftCell="A21" workbookViewId="0">
      <selection activeCell="E68" sqref="E68"/>
    </sheetView>
  </sheetViews>
  <sheetFormatPr defaultRowHeight="16.5"/>
  <cols>
    <col min="1" max="1" width="16" style="5" customWidth="1"/>
    <col min="2" max="2" width="10" style="118" customWidth="1"/>
    <col min="3" max="3" width="14.375" style="5" customWidth="1"/>
    <col min="4" max="4" width="9.5" style="118" customWidth="1"/>
    <col min="5" max="5" width="11.625" style="5" customWidth="1"/>
    <col min="6" max="6" width="10" style="118" customWidth="1"/>
    <col min="7" max="7" width="12.625" style="118" customWidth="1"/>
    <col min="8" max="8" width="9.125" style="5" customWidth="1"/>
    <col min="9" max="9" width="9.5" style="118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228" customFormat="1" ht="19.5">
      <c r="A1" s="227"/>
      <c r="C1" s="229" t="s">
        <v>187</v>
      </c>
    </row>
    <row r="3" spans="1:9" s="7" customFormat="1" ht="15.75">
      <c r="A3" s="140" t="s">
        <v>188</v>
      </c>
      <c r="B3" s="230"/>
      <c r="C3" s="69"/>
      <c r="D3" s="231"/>
      <c r="E3" s="69"/>
      <c r="F3" s="230"/>
      <c r="G3" s="230"/>
      <c r="H3" s="69"/>
      <c r="I3" s="231"/>
    </row>
    <row r="4" spans="1:9" s="13" customFormat="1">
      <c r="A4" s="8" t="s">
        <v>189</v>
      </c>
      <c r="B4" s="11" t="s">
        <v>190</v>
      </c>
      <c r="C4" s="11" t="s">
        <v>4</v>
      </c>
      <c r="D4" s="11" t="s">
        <v>5</v>
      </c>
      <c r="E4" s="8" t="s">
        <v>191</v>
      </c>
      <c r="F4" s="11" t="s">
        <v>7</v>
      </c>
      <c r="G4" s="8" t="s">
        <v>192</v>
      </c>
      <c r="H4" s="11" t="s">
        <v>7</v>
      </c>
      <c r="I4" s="232" t="s">
        <v>5</v>
      </c>
    </row>
    <row r="5" spans="1:9" s="13" customFormat="1">
      <c r="A5" s="14"/>
      <c r="B5" s="14" t="s">
        <v>9</v>
      </c>
      <c r="C5" s="8" t="s">
        <v>10</v>
      </c>
      <c r="D5" s="11" t="s">
        <v>10</v>
      </c>
      <c r="E5" s="11" t="s">
        <v>9</v>
      </c>
      <c r="F5" s="11"/>
      <c r="G5" s="8" t="s">
        <v>193</v>
      </c>
      <c r="H5" s="8"/>
      <c r="I5" s="233" t="s">
        <v>10</v>
      </c>
    </row>
    <row r="6" spans="1:9">
      <c r="A6" s="213" t="s">
        <v>11</v>
      </c>
      <c r="B6" s="234"/>
      <c r="C6" s="17"/>
      <c r="D6" s="235"/>
      <c r="E6" s="17"/>
      <c r="F6" s="235"/>
      <c r="G6" s="235"/>
      <c r="H6" s="17"/>
      <c r="I6" s="236"/>
    </row>
    <row r="7" spans="1:9">
      <c r="A7" s="20" t="s">
        <v>12</v>
      </c>
      <c r="B7" s="237">
        <f>SUM(B8:B10)</f>
        <v>15</v>
      </c>
      <c r="C7" s="22">
        <f>SUM(C8:C10)</f>
        <v>4717</v>
      </c>
      <c r="D7" s="238">
        <f>C7/B7</f>
        <v>314.46666666666664</v>
      </c>
      <c r="E7" s="22">
        <f>SUM(E8:E10)</f>
        <v>37</v>
      </c>
      <c r="F7" s="239">
        <f>E7/$E$68</f>
        <v>3.375604415655506E-3</v>
      </c>
      <c r="G7" s="240">
        <f>SUM(G8:G10)</f>
        <v>18614</v>
      </c>
      <c r="H7" s="24">
        <f>G7/$G$68</f>
        <v>9.9071873147126045E-3</v>
      </c>
      <c r="I7" s="241">
        <f>G7/E7</f>
        <v>503.08108108108109</v>
      </c>
    </row>
    <row r="8" spans="1:9">
      <c r="A8" s="26" t="s">
        <v>13</v>
      </c>
      <c r="B8" s="242">
        <f>[1]折疊總表!$L97</f>
        <v>0</v>
      </c>
      <c r="C8" s="28">
        <f>[1]折疊總表!M97</f>
        <v>0</v>
      </c>
      <c r="D8" s="238" t="s">
        <v>194</v>
      </c>
      <c r="E8" s="28">
        <f>[1]折疊總表!$Z97</f>
        <v>22</v>
      </c>
      <c r="F8" s="239">
        <f>E8/$E$68</f>
        <v>2.007116139038409E-3</v>
      </c>
      <c r="G8" s="242">
        <f>[1]折疊總表!$AA97</f>
        <v>13897</v>
      </c>
      <c r="H8" s="24">
        <f>G8/$G$68</f>
        <v>7.3965930005673716E-3</v>
      </c>
      <c r="I8" s="241">
        <f>G8/E8</f>
        <v>631.68181818181813</v>
      </c>
    </row>
    <row r="9" spans="1:9">
      <c r="A9" s="32" t="s">
        <v>14</v>
      </c>
      <c r="B9" s="242">
        <f>[1]折疊總表!$L98</f>
        <v>0</v>
      </c>
      <c r="C9" s="28">
        <f>[1]折疊總表!M98</f>
        <v>0</v>
      </c>
      <c r="D9" s="238" t="s">
        <v>194</v>
      </c>
      <c r="E9" s="28">
        <f>[1]折疊總表!$Z98</f>
        <v>0</v>
      </c>
      <c r="F9" s="243" t="s">
        <v>194</v>
      </c>
      <c r="G9" s="242">
        <f>[1]折疊總表!$AA98</f>
        <v>0</v>
      </c>
      <c r="H9" s="243" t="s">
        <v>194</v>
      </c>
      <c r="I9" s="243" t="s">
        <v>195</v>
      </c>
    </row>
    <row r="10" spans="1:9">
      <c r="A10" s="32" t="s">
        <v>15</v>
      </c>
      <c r="B10" s="242">
        <f>[1]折疊總表!$L99</f>
        <v>15</v>
      </c>
      <c r="C10" s="28">
        <f>[1]折疊總表!M99</f>
        <v>4717</v>
      </c>
      <c r="D10" s="238">
        <f>C10/B10</f>
        <v>314.46666666666664</v>
      </c>
      <c r="E10" s="28">
        <f>[1]折疊總表!$Z99</f>
        <v>15</v>
      </c>
      <c r="F10" s="239">
        <f>E10/$E$68</f>
        <v>1.368488276617097E-3</v>
      </c>
      <c r="G10" s="242">
        <f>[1]折疊總表!$AA99</f>
        <v>4717</v>
      </c>
      <c r="H10" s="24">
        <f>G10/$G$68</f>
        <v>2.5105943141452325E-3</v>
      </c>
      <c r="I10" s="241">
        <f>G10/E10</f>
        <v>314.46666666666664</v>
      </c>
    </row>
    <row r="11" spans="1:9">
      <c r="A11" s="33"/>
      <c r="B11" s="242"/>
      <c r="C11" s="27"/>
      <c r="D11" s="238"/>
      <c r="E11" s="27"/>
      <c r="F11" s="244"/>
      <c r="G11" s="242"/>
      <c r="H11" s="30"/>
      <c r="I11" s="243"/>
    </row>
    <row r="12" spans="1:9">
      <c r="A12" s="34" t="s">
        <v>16</v>
      </c>
      <c r="B12" s="245">
        <f>SUM(B13:B40)</f>
        <v>3333</v>
      </c>
      <c r="C12" s="35">
        <f>SUM(C13:C40)</f>
        <v>243862</v>
      </c>
      <c r="D12" s="246">
        <f>C12/B12</f>
        <v>73.165916591659169</v>
      </c>
      <c r="E12" s="35">
        <f>SUM(E13:E40)</f>
        <v>9084</v>
      </c>
      <c r="F12" s="239">
        <f t="shared" ref="F12:F20" si="0">E12/$E$68</f>
        <v>0.82875650031931392</v>
      </c>
      <c r="G12" s="245">
        <f>SUM(G13:G40)</f>
        <v>1003858</v>
      </c>
      <c r="H12" s="24">
        <f t="shared" ref="H12:H20" si="1">G12/$G$68</f>
        <v>0.53429726245690157</v>
      </c>
      <c r="I12" s="241">
        <f t="shared" ref="I12:I20" si="2">G12/E12</f>
        <v>110.50836635843241</v>
      </c>
    </row>
    <row r="13" spans="1:9">
      <c r="A13" s="26" t="s">
        <v>17</v>
      </c>
      <c r="B13" s="242">
        <f>[1]折疊總表!$L40</f>
        <v>108</v>
      </c>
      <c r="C13" s="27">
        <f>[1]折疊總表!$M40</f>
        <v>34801</v>
      </c>
      <c r="D13" s="246">
        <f>C13/B13</f>
        <v>322.23148148148147</v>
      </c>
      <c r="E13" s="27">
        <f>[1]折疊總表!$Z40</f>
        <v>208</v>
      </c>
      <c r="F13" s="239">
        <f t="shared" si="0"/>
        <v>1.8976370769090412E-2</v>
      </c>
      <c r="G13" s="242">
        <f>[1]折疊總表!$AA40</f>
        <v>54918</v>
      </c>
      <c r="H13" s="30">
        <f t="shared" si="1"/>
        <v>2.9229768612301858E-2</v>
      </c>
      <c r="I13" s="241">
        <f t="shared" si="2"/>
        <v>264.02884615384613</v>
      </c>
    </row>
    <row r="14" spans="1:9">
      <c r="A14" s="26" t="s">
        <v>18</v>
      </c>
      <c r="B14" s="242">
        <f>[1]折疊總表!$L41</f>
        <v>5</v>
      </c>
      <c r="C14" s="27">
        <f>[1]折疊總表!$M41</f>
        <v>1708</v>
      </c>
      <c r="D14" s="246">
        <f>C14/B14</f>
        <v>341.6</v>
      </c>
      <c r="E14" s="27">
        <f>[1]折疊總表!$Z41</f>
        <v>770</v>
      </c>
      <c r="F14" s="239">
        <f t="shared" si="0"/>
        <v>7.0249064866344316E-2</v>
      </c>
      <c r="G14" s="242">
        <f>[1]折疊總表!$AA41</f>
        <v>142413</v>
      </c>
      <c r="H14" s="30">
        <f t="shared" si="1"/>
        <v>7.5798445635014838E-2</v>
      </c>
      <c r="I14" s="241">
        <f t="shared" si="2"/>
        <v>184.95194805194805</v>
      </c>
    </row>
    <row r="15" spans="1:9">
      <c r="A15" s="32" t="s">
        <v>19</v>
      </c>
      <c r="B15" s="242">
        <f>[1]折疊總表!$L42</f>
        <v>28</v>
      </c>
      <c r="C15" s="27">
        <f>[1]折疊總表!$M42</f>
        <v>14159</v>
      </c>
      <c r="D15" s="238">
        <f>C15/B15</f>
        <v>505.67857142857144</v>
      </c>
      <c r="E15" s="27">
        <f>[1]折疊總表!$Z42</f>
        <v>28</v>
      </c>
      <c r="F15" s="239">
        <f t="shared" si="0"/>
        <v>2.5545114496852476E-3</v>
      </c>
      <c r="G15" s="242">
        <f>[1]折疊總表!$AA42</f>
        <v>14159</v>
      </c>
      <c r="H15" s="24">
        <f t="shared" si="1"/>
        <v>7.536040893360684E-3</v>
      </c>
      <c r="I15" s="241">
        <f t="shared" si="2"/>
        <v>505.67857142857144</v>
      </c>
    </row>
    <row r="16" spans="1:9">
      <c r="A16" s="26" t="s">
        <v>20</v>
      </c>
      <c r="B16" s="242">
        <f>[1]折疊總表!$L43</f>
        <v>0</v>
      </c>
      <c r="C16" s="27">
        <f>[1]折疊總表!$M43</f>
        <v>0</v>
      </c>
      <c r="D16" s="238" t="s">
        <v>194</v>
      </c>
      <c r="E16" s="27">
        <f>[1]折疊總表!$Z43</f>
        <v>1062</v>
      </c>
      <c r="F16" s="244">
        <f t="shared" si="0"/>
        <v>9.6888969984490467E-2</v>
      </c>
      <c r="G16" s="242">
        <f>[1]折疊總表!$AA43</f>
        <v>170612</v>
      </c>
      <c r="H16" s="30">
        <f t="shared" si="1"/>
        <v>9.0807190401727023E-2</v>
      </c>
      <c r="I16" s="241">
        <f t="shared" si="2"/>
        <v>160.65160075329567</v>
      </c>
    </row>
    <row r="17" spans="1:9">
      <c r="A17" s="26" t="s">
        <v>21</v>
      </c>
      <c r="B17" s="242">
        <f>[1]折疊總表!$L44</f>
        <v>0</v>
      </c>
      <c r="C17" s="27">
        <f>[1]折疊總表!$M44</f>
        <v>0</v>
      </c>
      <c r="D17" s="238" t="s">
        <v>194</v>
      </c>
      <c r="E17" s="27">
        <f>[1]折疊總表!$Z44</f>
        <v>227</v>
      </c>
      <c r="F17" s="239">
        <f t="shared" si="0"/>
        <v>2.0709789252805401E-2</v>
      </c>
      <c r="G17" s="242">
        <f>[1]折疊總表!$AA44</f>
        <v>71567</v>
      </c>
      <c r="H17" s="30">
        <f t="shared" si="1"/>
        <v>3.8091096731064623E-2</v>
      </c>
      <c r="I17" s="241">
        <f t="shared" si="2"/>
        <v>315.27312775330398</v>
      </c>
    </row>
    <row r="18" spans="1:9">
      <c r="A18" s="32" t="s">
        <v>22</v>
      </c>
      <c r="B18" s="242">
        <f>[1]折疊總表!$L45</f>
        <v>3057</v>
      </c>
      <c r="C18" s="27">
        <f>[1]折疊總表!$M45</f>
        <v>184330</v>
      </c>
      <c r="D18" s="246">
        <f>C18/B18</f>
        <v>60.297677461563623</v>
      </c>
      <c r="E18" s="27">
        <f>[1]折疊總表!$Z45</f>
        <v>4247</v>
      </c>
      <c r="F18" s="239">
        <f t="shared" si="0"/>
        <v>0.38746464738618741</v>
      </c>
      <c r="G18" s="242">
        <f>[1]折疊總表!$AA45</f>
        <v>271648</v>
      </c>
      <c r="H18" s="30">
        <f t="shared" si="1"/>
        <v>0.14458298160884547</v>
      </c>
      <c r="I18" s="241">
        <f t="shared" si="2"/>
        <v>63.962326348010357</v>
      </c>
    </row>
    <row r="19" spans="1:9">
      <c r="A19" s="32" t="s">
        <v>23</v>
      </c>
      <c r="B19" s="242">
        <f>[1]折疊總表!$L46</f>
        <v>0</v>
      </c>
      <c r="C19" s="27">
        <f>[1]折疊總表!$M46</f>
        <v>0</v>
      </c>
      <c r="D19" s="238" t="s">
        <v>194</v>
      </c>
      <c r="E19" s="27">
        <f>[1]折疊總表!$Z46</f>
        <v>1</v>
      </c>
      <c r="F19" s="239">
        <f t="shared" si="0"/>
        <v>9.1232551774473127E-5</v>
      </c>
      <c r="G19" s="242">
        <f>[1]折疊總表!$AA46</f>
        <v>2442</v>
      </c>
      <c r="H19" s="30">
        <f t="shared" si="1"/>
        <v>1.299739519852164E-3</v>
      </c>
      <c r="I19" s="241">
        <f t="shared" si="2"/>
        <v>2442</v>
      </c>
    </row>
    <row r="20" spans="1:9">
      <c r="A20" s="26" t="s">
        <v>24</v>
      </c>
      <c r="B20" s="242">
        <f>[1]折疊總表!$L47</f>
        <v>133</v>
      </c>
      <c r="C20" s="27">
        <f>[1]折疊總表!$M47</f>
        <v>8613</v>
      </c>
      <c r="D20" s="238">
        <f>C20/B20</f>
        <v>64.759398496240607</v>
      </c>
      <c r="E20" s="27">
        <f>[1]折疊總表!$Z47</f>
        <v>758</v>
      </c>
      <c r="F20" s="239">
        <f t="shared" si="0"/>
        <v>6.9154274245050634E-2</v>
      </c>
      <c r="G20" s="242">
        <f>[1]折疊總表!$AA47</f>
        <v>75888</v>
      </c>
      <c r="H20" s="30">
        <f t="shared" si="1"/>
        <v>4.0390922474423024E-2</v>
      </c>
      <c r="I20" s="241">
        <f t="shared" si="2"/>
        <v>100.11609498680738</v>
      </c>
    </row>
    <row r="21" spans="1:9">
      <c r="A21" s="32" t="s">
        <v>25</v>
      </c>
      <c r="B21" s="242">
        <f>[1]折疊總表!$L48</f>
        <v>0</v>
      </c>
      <c r="C21" s="27">
        <f>[1]折疊總表!$M48</f>
        <v>0</v>
      </c>
      <c r="D21" s="238" t="s">
        <v>194</v>
      </c>
      <c r="E21" s="27">
        <f>[1]折疊總表!$Z48</f>
        <v>0</v>
      </c>
      <c r="F21" s="243" t="s">
        <v>194</v>
      </c>
      <c r="G21" s="242">
        <f>[1]折疊總表!$AA48</f>
        <v>0</v>
      </c>
      <c r="H21" s="243" t="s">
        <v>194</v>
      </c>
      <c r="I21" s="243" t="s">
        <v>196</v>
      </c>
    </row>
    <row r="22" spans="1:9">
      <c r="A22" s="26" t="s">
        <v>26</v>
      </c>
      <c r="B22" s="242">
        <f>[1]折疊總表!$L49</f>
        <v>0</v>
      </c>
      <c r="C22" s="27">
        <f>[1]折疊總表!$M49</f>
        <v>0</v>
      </c>
      <c r="D22" s="238" t="s">
        <v>194</v>
      </c>
      <c r="E22" s="27">
        <f>[1]折疊總表!$Z49</f>
        <v>0</v>
      </c>
      <c r="F22" s="243" t="s">
        <v>194</v>
      </c>
      <c r="G22" s="242">
        <f>[1]折疊總表!$AA49</f>
        <v>0</v>
      </c>
      <c r="H22" s="243" t="s">
        <v>194</v>
      </c>
      <c r="I22" s="243" t="s">
        <v>194</v>
      </c>
    </row>
    <row r="23" spans="1:9">
      <c r="A23" s="32" t="s">
        <v>27</v>
      </c>
      <c r="B23" s="242">
        <f>[1]折疊總表!$L50</f>
        <v>0</v>
      </c>
      <c r="C23" s="27">
        <f>[1]折疊總表!$M50</f>
        <v>0</v>
      </c>
      <c r="D23" s="238" t="s">
        <v>194</v>
      </c>
      <c r="E23" s="27">
        <f>[1]折疊總表!$Z50</f>
        <v>0</v>
      </c>
      <c r="F23" s="243" t="s">
        <v>194</v>
      </c>
      <c r="G23" s="242">
        <f>[1]折疊總表!$AA50</f>
        <v>0</v>
      </c>
      <c r="H23" s="243" t="s">
        <v>194</v>
      </c>
      <c r="I23" s="243" t="s">
        <v>194</v>
      </c>
    </row>
    <row r="24" spans="1:9">
      <c r="A24" s="32" t="s">
        <v>28</v>
      </c>
      <c r="B24" s="242">
        <f>[1]折疊總表!$L51</f>
        <v>0</v>
      </c>
      <c r="C24" s="27">
        <f>[1]折疊總表!$M51</f>
        <v>0</v>
      </c>
      <c r="D24" s="238" t="s">
        <v>194</v>
      </c>
      <c r="E24" s="27">
        <f>[1]折疊總表!$Z51</f>
        <v>0</v>
      </c>
      <c r="F24" s="243" t="s">
        <v>194</v>
      </c>
      <c r="G24" s="242">
        <f>[1]折疊總表!$AA51</f>
        <v>0</v>
      </c>
      <c r="H24" s="243" t="s">
        <v>194</v>
      </c>
      <c r="I24" s="243" t="s">
        <v>194</v>
      </c>
    </row>
    <row r="25" spans="1:9">
      <c r="A25" s="32" t="s">
        <v>29</v>
      </c>
      <c r="B25" s="242">
        <f>[1]折疊總表!$L52</f>
        <v>0</v>
      </c>
      <c r="C25" s="27">
        <f>[1]折疊總表!$M52</f>
        <v>0</v>
      </c>
      <c r="D25" s="238" t="s">
        <v>194</v>
      </c>
      <c r="E25" s="27">
        <f>[1]折疊總表!$Z52</f>
        <v>0</v>
      </c>
      <c r="F25" s="243" t="s">
        <v>194</v>
      </c>
      <c r="G25" s="242">
        <f>[1]折疊總表!$AA52</f>
        <v>0</v>
      </c>
      <c r="H25" s="243" t="s">
        <v>194</v>
      </c>
      <c r="I25" s="243" t="s">
        <v>194</v>
      </c>
    </row>
    <row r="26" spans="1:9">
      <c r="A26" s="26" t="s">
        <v>30</v>
      </c>
      <c r="B26" s="242">
        <f>[1]折疊總表!$L53</f>
        <v>0</v>
      </c>
      <c r="C26" s="27">
        <f>[1]折疊總表!$M53</f>
        <v>0</v>
      </c>
      <c r="D26" s="238" t="s">
        <v>194</v>
      </c>
      <c r="E26" s="27">
        <f>[1]折疊總表!$Z53</f>
        <v>1210</v>
      </c>
      <c r="F26" s="239">
        <f>E26/$E$68</f>
        <v>0.1103913876471125</v>
      </c>
      <c r="G26" s="242">
        <f>[1]折疊總表!$AA53</f>
        <v>87278</v>
      </c>
      <c r="H26" s="30">
        <f>G26/$G$68</f>
        <v>4.6453180103872713E-2</v>
      </c>
      <c r="I26" s="241">
        <f>G26/E26</f>
        <v>72.130578512396696</v>
      </c>
    </row>
    <row r="27" spans="1:9">
      <c r="A27" s="26" t="s">
        <v>31</v>
      </c>
      <c r="B27" s="242">
        <f>[1]折疊總表!$L54</f>
        <v>0</v>
      </c>
      <c r="C27" s="27">
        <f>[1]折疊總表!$M54</f>
        <v>0</v>
      </c>
      <c r="D27" s="238" t="s">
        <v>194</v>
      </c>
      <c r="E27" s="27">
        <f>[1]折疊總表!$Z54</f>
        <v>0</v>
      </c>
      <c r="F27" s="243" t="s">
        <v>194</v>
      </c>
      <c r="G27" s="242">
        <f>[1]折疊總表!$AA54</f>
        <v>0</v>
      </c>
      <c r="H27" s="243" t="s">
        <v>194</v>
      </c>
      <c r="I27" s="243" t="s">
        <v>197</v>
      </c>
    </row>
    <row r="28" spans="1:9">
      <c r="A28" s="37" t="s">
        <v>198</v>
      </c>
      <c r="B28" s="242">
        <f>[1]折疊總表!$L55</f>
        <v>0</v>
      </c>
      <c r="C28" s="27">
        <f>[1]折疊總表!$M55</f>
        <v>0</v>
      </c>
      <c r="D28" s="238" t="s">
        <v>194</v>
      </c>
      <c r="E28" s="27">
        <f>[1]折疊總表!$Z55</f>
        <v>140</v>
      </c>
      <c r="F28" s="239">
        <f>E28/$E$68</f>
        <v>1.2772557248426238E-2</v>
      </c>
      <c r="G28" s="242">
        <f>[1]折疊總表!$AA55</f>
        <v>42738</v>
      </c>
      <c r="H28" s="30">
        <f>G28/$G$68</f>
        <v>2.274703832900974E-2</v>
      </c>
      <c r="I28" s="241">
        <f>G28/E28</f>
        <v>305.27142857142854</v>
      </c>
    </row>
    <row r="29" spans="1:9">
      <c r="A29" s="37" t="s">
        <v>199</v>
      </c>
      <c r="B29" s="242">
        <f>[1]折疊總表!$L56</f>
        <v>0</v>
      </c>
      <c r="C29" s="27">
        <f>[1]折疊總表!$M56</f>
        <v>0</v>
      </c>
      <c r="D29" s="238" t="s">
        <v>194</v>
      </c>
      <c r="E29" s="27">
        <f>[1]折疊總表!$Z56</f>
        <v>144</v>
      </c>
      <c r="F29" s="239">
        <f>E29/$E$68</f>
        <v>1.313748745552413E-2</v>
      </c>
      <c r="G29" s="242">
        <f>[1]折疊總表!$AA56</f>
        <v>24179</v>
      </c>
      <c r="H29" s="30">
        <f>G29/$G$68</f>
        <v>1.2869124426906417E-2</v>
      </c>
      <c r="I29" s="241">
        <f>G29/E29</f>
        <v>167.90972222222223</v>
      </c>
    </row>
    <row r="30" spans="1:9">
      <c r="A30" s="37" t="s">
        <v>200</v>
      </c>
      <c r="B30" s="242">
        <f>[1]折疊總表!$L57</f>
        <v>0</v>
      </c>
      <c r="C30" s="27">
        <f>[1]折疊總表!$M57</f>
        <v>0</v>
      </c>
      <c r="D30" s="238" t="s">
        <v>194</v>
      </c>
      <c r="E30" s="27">
        <f>[1]折疊總表!$Z57</f>
        <v>0</v>
      </c>
      <c r="F30" s="243" t="s">
        <v>194</v>
      </c>
      <c r="G30" s="242">
        <f>[1]折疊總表!$AA57</f>
        <v>0</v>
      </c>
      <c r="H30" s="243" t="s">
        <v>194</v>
      </c>
      <c r="I30" s="243" t="s">
        <v>201</v>
      </c>
    </row>
    <row r="31" spans="1:9">
      <c r="A31" s="37" t="s">
        <v>202</v>
      </c>
      <c r="B31" s="242">
        <f>[1]折疊總表!$L58</f>
        <v>0</v>
      </c>
      <c r="C31" s="27">
        <f>[1]折疊總表!$M58</f>
        <v>0</v>
      </c>
      <c r="D31" s="238" t="s">
        <v>194</v>
      </c>
      <c r="E31" s="27">
        <f>[1]折疊總表!$Z58</f>
        <v>0</v>
      </c>
      <c r="F31" s="243" t="s">
        <v>194</v>
      </c>
      <c r="G31" s="242">
        <f>[1]折疊總表!$AA58</f>
        <v>0</v>
      </c>
      <c r="H31" s="243" t="s">
        <v>194</v>
      </c>
      <c r="I31" s="243" t="s">
        <v>203</v>
      </c>
    </row>
    <row r="32" spans="1:9">
      <c r="A32" s="32" t="s">
        <v>204</v>
      </c>
      <c r="B32" s="242">
        <f>[1]折疊總表!$L59</f>
        <v>0</v>
      </c>
      <c r="C32" s="27">
        <f>[1]折疊總表!$M59</f>
        <v>0</v>
      </c>
      <c r="D32" s="238" t="s">
        <v>194</v>
      </c>
      <c r="E32" s="27">
        <f>[1]折疊總表!$Z59</f>
        <v>0</v>
      </c>
      <c r="F32" s="243" t="s">
        <v>194</v>
      </c>
      <c r="G32" s="242">
        <f>[1]折疊總表!$AA59</f>
        <v>0</v>
      </c>
      <c r="H32" s="243" t="s">
        <v>194</v>
      </c>
      <c r="I32" s="243" t="s">
        <v>205</v>
      </c>
    </row>
    <row r="33" spans="1:9">
      <c r="A33" s="32" t="s">
        <v>37</v>
      </c>
      <c r="B33" s="242">
        <f>[1]折疊總表!$L60</f>
        <v>0</v>
      </c>
      <c r="C33" s="27">
        <f>[1]折疊總表!$M60</f>
        <v>0</v>
      </c>
      <c r="D33" s="238" t="s">
        <v>194</v>
      </c>
      <c r="E33" s="27">
        <f>[1]折疊總表!$Z60</f>
        <v>234</v>
      </c>
      <c r="F33" s="239">
        <f>E33/$E$68</f>
        <v>2.1348417115226712E-2</v>
      </c>
      <c r="G33" s="242">
        <f>[1]折疊總表!$AA60</f>
        <v>36300</v>
      </c>
      <c r="H33" s="30">
        <f>G33/$G$68</f>
        <v>1.9320452322126761E-2</v>
      </c>
      <c r="I33" s="241">
        <f>G33/E33</f>
        <v>155.12820512820514</v>
      </c>
    </row>
    <row r="34" spans="1:9">
      <c r="A34" s="37" t="s">
        <v>206</v>
      </c>
      <c r="B34" s="242">
        <f>[1]折疊總表!$L61</f>
        <v>0</v>
      </c>
      <c r="C34" s="27">
        <f>[1]折疊總表!$M61</f>
        <v>0</v>
      </c>
      <c r="D34" s="238" t="s">
        <v>194</v>
      </c>
      <c r="E34" s="27">
        <f>[1]折疊總表!$Z61</f>
        <v>0</v>
      </c>
      <c r="F34" s="243" t="s">
        <v>194</v>
      </c>
      <c r="G34" s="242">
        <f>[1]折疊總表!$AA61</f>
        <v>0</v>
      </c>
      <c r="H34" s="243" t="s">
        <v>194</v>
      </c>
      <c r="I34" s="243" t="s">
        <v>205</v>
      </c>
    </row>
    <row r="35" spans="1:9">
      <c r="A35" s="39" t="s">
        <v>207</v>
      </c>
      <c r="B35" s="242">
        <f>[1]折疊總表!$L62</f>
        <v>0</v>
      </c>
      <c r="C35" s="27">
        <f>[1]折疊總表!$M62</f>
        <v>0</v>
      </c>
      <c r="D35" s="238" t="s">
        <v>194</v>
      </c>
      <c r="E35" s="27">
        <f>[1]折疊總表!$Z62</f>
        <v>0</v>
      </c>
      <c r="F35" s="243" t="s">
        <v>194</v>
      </c>
      <c r="G35" s="242">
        <f>[1]折疊總表!$AA62</f>
        <v>0</v>
      </c>
      <c r="H35" s="243" t="s">
        <v>194</v>
      </c>
      <c r="I35" s="243" t="s">
        <v>205</v>
      </c>
    </row>
    <row r="36" spans="1:9">
      <c r="A36" s="37" t="s">
        <v>208</v>
      </c>
      <c r="B36" s="242">
        <f>[1]折疊總表!$L63</f>
        <v>0</v>
      </c>
      <c r="C36" s="27">
        <f>[1]折疊總表!$M63</f>
        <v>0</v>
      </c>
      <c r="D36" s="238" t="s">
        <v>194</v>
      </c>
      <c r="E36" s="27">
        <f>[1]折疊總表!$Z63</f>
        <v>0</v>
      </c>
      <c r="F36" s="243" t="s">
        <v>194</v>
      </c>
      <c r="G36" s="242">
        <f>[1]折疊總表!$AA63</f>
        <v>0</v>
      </c>
      <c r="H36" s="243" t="s">
        <v>194</v>
      </c>
      <c r="I36" s="243" t="s">
        <v>205</v>
      </c>
    </row>
    <row r="37" spans="1:9">
      <c r="A37" s="37" t="s">
        <v>209</v>
      </c>
      <c r="B37" s="242">
        <f>[1]折疊總表!$L64</f>
        <v>0</v>
      </c>
      <c r="C37" s="27">
        <f>[1]折疊總表!$M64</f>
        <v>0</v>
      </c>
      <c r="D37" s="238" t="s">
        <v>194</v>
      </c>
      <c r="E37" s="27">
        <f>[1]折疊總表!$Z64</f>
        <v>0</v>
      </c>
      <c r="F37" s="243" t="s">
        <v>194</v>
      </c>
      <c r="G37" s="242">
        <f>[1]折疊總表!$AA64</f>
        <v>0</v>
      </c>
      <c r="H37" s="243" t="s">
        <v>194</v>
      </c>
      <c r="I37" s="243" t="s">
        <v>205</v>
      </c>
    </row>
    <row r="38" spans="1:9">
      <c r="A38" s="37" t="s">
        <v>210</v>
      </c>
      <c r="B38" s="242">
        <f>[1]折疊總表!$L65</f>
        <v>2</v>
      </c>
      <c r="C38" s="27">
        <f>[1]折疊總表!$M65</f>
        <v>251</v>
      </c>
      <c r="D38" s="238">
        <f>C38/B38</f>
        <v>125.5</v>
      </c>
      <c r="E38" s="27">
        <f>[1]折疊總表!$Z65</f>
        <v>53</v>
      </c>
      <c r="F38" s="239">
        <f>E38/$E$68</f>
        <v>4.8353252440470756E-3</v>
      </c>
      <c r="G38" s="242">
        <f>[1]折疊總表!$AA65</f>
        <v>9400</v>
      </c>
      <c r="H38" s="30">
        <f>G38/$G$68</f>
        <v>5.0030923368592712E-3</v>
      </c>
      <c r="I38" s="241">
        <f>G38/E38</f>
        <v>177.35849056603774</v>
      </c>
    </row>
    <row r="39" spans="1:9">
      <c r="A39" s="37" t="s">
        <v>211</v>
      </c>
      <c r="B39" s="242">
        <f>[1]折疊總表!$L66</f>
        <v>0</v>
      </c>
      <c r="C39" s="27">
        <f>[1]折疊總表!$M66</f>
        <v>0</v>
      </c>
      <c r="D39" s="238" t="s">
        <v>194</v>
      </c>
      <c r="E39" s="27">
        <f>[1]折疊總表!$Z66</f>
        <v>2</v>
      </c>
      <c r="F39" s="239">
        <f>E39/$E$68</f>
        <v>1.8246510354894625E-4</v>
      </c>
      <c r="G39" s="242">
        <f>[1]折疊總表!$AA66</f>
        <v>316</v>
      </c>
      <c r="H39" s="30">
        <f>G39/$G$68</f>
        <v>1.6818906153697125E-4</v>
      </c>
      <c r="I39" s="241">
        <f>G39/E39</f>
        <v>158</v>
      </c>
    </row>
    <row r="40" spans="1:9">
      <c r="A40" s="32" t="s">
        <v>212</v>
      </c>
      <c r="B40" s="242">
        <f>[1]折疊總表!$L67</f>
        <v>0</v>
      </c>
      <c r="C40" s="27">
        <f>[1]折疊總表!$M67</f>
        <v>0</v>
      </c>
      <c r="D40" s="238" t="s">
        <v>205</v>
      </c>
      <c r="E40" s="27">
        <f>[1]折疊總表!$Z67</f>
        <v>0</v>
      </c>
      <c r="F40" s="243" t="s">
        <v>194</v>
      </c>
      <c r="G40" s="242">
        <f>[1]折疊總表!$AA67</f>
        <v>0</v>
      </c>
      <c r="H40" s="243" t="s">
        <v>194</v>
      </c>
      <c r="I40" s="243" t="s">
        <v>205</v>
      </c>
    </row>
    <row r="41" spans="1:9" ht="12" customHeight="1">
      <c r="A41" s="32"/>
      <c r="B41" s="242"/>
      <c r="C41" s="27"/>
      <c r="D41" s="238"/>
      <c r="E41" s="27"/>
      <c r="F41" s="244"/>
      <c r="G41" s="242"/>
      <c r="H41" s="30"/>
      <c r="I41" s="243"/>
    </row>
    <row r="42" spans="1:9">
      <c r="A42" s="40" t="s">
        <v>45</v>
      </c>
      <c r="B42" s="245">
        <f>SUM(B43:B46)</f>
        <v>0</v>
      </c>
      <c r="C42" s="35">
        <f>SUM(C43:C46)</f>
        <v>0</v>
      </c>
      <c r="D42" s="238" t="s">
        <v>194</v>
      </c>
      <c r="E42" s="35">
        <f>SUM(E43:E46)</f>
        <v>0</v>
      </c>
      <c r="F42" s="243" t="s">
        <v>194</v>
      </c>
      <c r="G42" s="245">
        <f>SUM(G43:G46)</f>
        <v>0</v>
      </c>
      <c r="H42" s="243" t="s">
        <v>194</v>
      </c>
      <c r="I42" s="243" t="s">
        <v>205</v>
      </c>
    </row>
    <row r="43" spans="1:9">
      <c r="A43" s="26" t="s">
        <v>46</v>
      </c>
      <c r="B43" s="242">
        <f>[1]折疊總表!$L70</f>
        <v>0</v>
      </c>
      <c r="C43" s="27">
        <f>[1]折疊總表!$M70</f>
        <v>0</v>
      </c>
      <c r="D43" s="238" t="s">
        <v>194</v>
      </c>
      <c r="E43" s="27">
        <f>[1]折疊總表!$Z70</f>
        <v>0</v>
      </c>
      <c r="F43" s="243" t="s">
        <v>194</v>
      </c>
      <c r="G43" s="242">
        <f>[1]折疊總表!$AA70</f>
        <v>0</v>
      </c>
      <c r="H43" s="243" t="s">
        <v>194</v>
      </c>
      <c r="I43" s="243" t="s">
        <v>205</v>
      </c>
    </row>
    <row r="44" spans="1:9">
      <c r="A44" s="26" t="s">
        <v>47</v>
      </c>
      <c r="B44" s="242">
        <f>[1]折疊總表!$L71</f>
        <v>0</v>
      </c>
      <c r="C44" s="27">
        <f>[1]折疊總表!$M71</f>
        <v>0</v>
      </c>
      <c r="D44" s="238" t="s">
        <v>194</v>
      </c>
      <c r="E44" s="27">
        <f>[1]折疊總表!$Z71</f>
        <v>0</v>
      </c>
      <c r="F44" s="243" t="s">
        <v>194</v>
      </c>
      <c r="G44" s="242">
        <f>[1]折疊總表!$AA71</f>
        <v>0</v>
      </c>
      <c r="H44" s="243" t="s">
        <v>194</v>
      </c>
      <c r="I44" s="243" t="s">
        <v>205</v>
      </c>
    </row>
    <row r="45" spans="1:9">
      <c r="A45" s="26" t="s">
        <v>48</v>
      </c>
      <c r="B45" s="242">
        <f>[1]折疊總表!$L72</f>
        <v>0</v>
      </c>
      <c r="C45" s="27">
        <f>[1]折疊總表!$M72</f>
        <v>0</v>
      </c>
      <c r="D45" s="238" t="s">
        <v>194</v>
      </c>
      <c r="E45" s="27">
        <f>[1]折疊總表!$Z72</f>
        <v>0</v>
      </c>
      <c r="F45" s="243" t="s">
        <v>194</v>
      </c>
      <c r="G45" s="242">
        <f>[1]折疊總表!$AA72</f>
        <v>0</v>
      </c>
      <c r="H45" s="243" t="s">
        <v>194</v>
      </c>
      <c r="I45" s="243" t="s">
        <v>205</v>
      </c>
    </row>
    <row r="46" spans="1:9" hidden="1">
      <c r="A46" s="32" t="s">
        <v>49</v>
      </c>
      <c r="B46" s="242">
        <f>[1]折疊總表!$H73</f>
        <v>0</v>
      </c>
      <c r="C46" s="27">
        <f>[1]折疊總表!$I73</f>
        <v>0</v>
      </c>
      <c r="D46" s="238" t="s">
        <v>194</v>
      </c>
      <c r="E46" s="27">
        <f>[1]折疊總表!$Z73</f>
        <v>0</v>
      </c>
      <c r="F46" s="243" t="s">
        <v>194</v>
      </c>
      <c r="G46" s="242">
        <f>[1]折疊總表!$AA73</f>
        <v>0</v>
      </c>
      <c r="H46" s="243" t="s">
        <v>194</v>
      </c>
      <c r="I46" s="243" t="s">
        <v>194</v>
      </c>
    </row>
    <row r="47" spans="1:9">
      <c r="A47" s="32"/>
      <c r="B47" s="242"/>
      <c r="C47" s="27"/>
      <c r="D47" s="238"/>
      <c r="E47" s="27"/>
      <c r="F47" s="244"/>
      <c r="G47" s="242"/>
      <c r="H47" s="30"/>
      <c r="I47" s="243"/>
    </row>
    <row r="48" spans="1:9">
      <c r="A48" s="40" t="s">
        <v>50</v>
      </c>
      <c r="B48" s="245">
        <f>SUM(B49:B66)</f>
        <v>22</v>
      </c>
      <c r="C48" s="35">
        <f>SUM(C49:C66)</f>
        <v>11213</v>
      </c>
      <c r="D48" s="238">
        <f>C48/B48</f>
        <v>509.68181818181819</v>
      </c>
      <c r="E48" s="35">
        <f>SUM(E49:E66)</f>
        <v>1827</v>
      </c>
      <c r="F48" s="239">
        <f>E48/$E$68</f>
        <v>0.16668187209196242</v>
      </c>
      <c r="G48" s="245">
        <f>SUM(G49:G66)</f>
        <v>854518</v>
      </c>
      <c r="H48" s="24">
        <f>G48/$G$68</f>
        <v>0.45481196356471393</v>
      </c>
      <c r="I48" s="241">
        <f>G48/E48</f>
        <v>467.71647509578543</v>
      </c>
    </row>
    <row r="49" spans="1:9">
      <c r="A49" s="26" t="s">
        <v>51</v>
      </c>
      <c r="B49" s="242">
        <f>[1]折疊總表!$L14</f>
        <v>0</v>
      </c>
      <c r="C49" s="27">
        <f>[1]折疊總表!$M14</f>
        <v>0</v>
      </c>
      <c r="D49" s="238" t="s">
        <v>194</v>
      </c>
      <c r="E49" s="27">
        <f>[1]折疊總表!$Z$14</f>
        <v>276</v>
      </c>
      <c r="F49" s="239">
        <f>E49/$E$68</f>
        <v>2.5180184289754583E-2</v>
      </c>
      <c r="G49" s="242">
        <f>[1]折疊總表!$AA$14</f>
        <v>137420</v>
      </c>
      <c r="H49" s="24">
        <f>G49/$G$68</f>
        <v>7.3140952013957566E-2</v>
      </c>
      <c r="I49" s="241">
        <f>G49/E49</f>
        <v>497.89855072463769</v>
      </c>
    </row>
    <row r="50" spans="1:9">
      <c r="A50" s="26" t="s">
        <v>52</v>
      </c>
      <c r="B50" s="242">
        <f>[1]折疊總表!$L36</f>
        <v>0</v>
      </c>
      <c r="C50" s="27">
        <f>[1]折疊總表!$M136</f>
        <v>0</v>
      </c>
      <c r="D50" s="238" t="s">
        <v>194</v>
      </c>
      <c r="E50" s="27">
        <f>[1]折疊總表!$Z$136</f>
        <v>0</v>
      </c>
      <c r="F50" s="243" t="s">
        <v>194</v>
      </c>
      <c r="G50" s="242">
        <f>[1]折疊總表!$AA$136</f>
        <v>0</v>
      </c>
      <c r="H50" s="243" t="s">
        <v>194</v>
      </c>
      <c r="I50" s="243" t="s">
        <v>194</v>
      </c>
    </row>
    <row r="51" spans="1:9">
      <c r="A51" s="26" t="s">
        <v>53</v>
      </c>
      <c r="B51" s="242">
        <f>[1]折疊總表!$L104</f>
        <v>0</v>
      </c>
      <c r="C51" s="27">
        <f>[1]折疊總表!$M104</f>
        <v>0</v>
      </c>
      <c r="D51" s="238" t="s">
        <v>194</v>
      </c>
      <c r="E51" s="27">
        <f>[1]折疊總表!$Z$104</f>
        <v>0</v>
      </c>
      <c r="F51" s="243" t="s">
        <v>194</v>
      </c>
      <c r="G51" s="242">
        <f>[1]折疊總表!$AA$104</f>
        <v>0</v>
      </c>
      <c r="H51" s="243" t="s">
        <v>194</v>
      </c>
      <c r="I51" s="243" t="s">
        <v>194</v>
      </c>
    </row>
    <row r="52" spans="1:9">
      <c r="A52" s="32" t="s">
        <v>54</v>
      </c>
      <c r="B52" s="242">
        <f>[1]折疊總表!$L105</f>
        <v>0</v>
      </c>
      <c r="C52" s="27">
        <f>[1]折疊總表!$M105</f>
        <v>0</v>
      </c>
      <c r="D52" s="238" t="s">
        <v>194</v>
      </c>
      <c r="E52" s="27">
        <f>[1]折疊總表!$Z$105</f>
        <v>0</v>
      </c>
      <c r="F52" s="243" t="s">
        <v>194</v>
      </c>
      <c r="G52" s="242">
        <f>[1]折疊總表!$AA$105</f>
        <v>0</v>
      </c>
      <c r="H52" s="243" t="s">
        <v>194</v>
      </c>
      <c r="I52" s="243" t="s">
        <v>194</v>
      </c>
    </row>
    <row r="53" spans="1:9">
      <c r="A53" s="26" t="s">
        <v>55</v>
      </c>
      <c r="B53" s="242">
        <f>[1]折疊總表!$L111</f>
        <v>0</v>
      </c>
      <c r="C53" s="27">
        <f>[1]折疊總表!$M111</f>
        <v>0</v>
      </c>
      <c r="D53" s="238" t="s">
        <v>194</v>
      </c>
      <c r="E53" s="27">
        <f>[1]折疊總表!$Z$111</f>
        <v>0</v>
      </c>
      <c r="F53" s="243" t="s">
        <v>194</v>
      </c>
      <c r="G53" s="242">
        <f>[1]折疊總表!$AA$111</f>
        <v>0</v>
      </c>
      <c r="H53" s="243" t="s">
        <v>194</v>
      </c>
      <c r="I53" s="243" t="s">
        <v>194</v>
      </c>
    </row>
    <row r="54" spans="1:9">
      <c r="A54" s="26" t="s">
        <v>213</v>
      </c>
      <c r="B54" s="242">
        <f>[1]折疊總表!$L85</f>
        <v>15</v>
      </c>
      <c r="C54" s="27">
        <f>[1]折疊總表!M85</f>
        <v>5095</v>
      </c>
      <c r="D54" s="238">
        <f>C54/B54</f>
        <v>339.66666666666669</v>
      </c>
      <c r="E54" s="27">
        <f>[1]折疊總表!$Z$85</f>
        <v>15</v>
      </c>
      <c r="F54" s="239">
        <f>E54/$E$68</f>
        <v>1.368488276617097E-3</v>
      </c>
      <c r="G54" s="242">
        <f>[1]折疊總表!$AA$85</f>
        <v>5095</v>
      </c>
      <c r="H54" s="24">
        <f>G54/$G$68</f>
        <v>2.71178249535085E-3</v>
      </c>
      <c r="I54" s="241">
        <f>G54/E54</f>
        <v>339.66666666666669</v>
      </c>
    </row>
    <row r="55" spans="1:9">
      <c r="A55" s="32" t="s">
        <v>57</v>
      </c>
      <c r="B55" s="242">
        <f>[1]折疊總表!$L138</f>
        <v>0</v>
      </c>
      <c r="C55" s="27">
        <f>[1]折疊總表!$M138</f>
        <v>0</v>
      </c>
      <c r="D55" s="238" t="s">
        <v>194</v>
      </c>
      <c r="E55" s="27">
        <f>[1]折疊總表!$Z$138</f>
        <v>0</v>
      </c>
      <c r="F55" s="243" t="s">
        <v>194</v>
      </c>
      <c r="G55" s="242">
        <f>[1]折疊總表!$AA$138</f>
        <v>0</v>
      </c>
      <c r="H55" s="243" t="s">
        <v>194</v>
      </c>
      <c r="I55" s="243" t="s">
        <v>194</v>
      </c>
    </row>
    <row r="56" spans="1:9">
      <c r="A56" s="32" t="s">
        <v>102</v>
      </c>
      <c r="B56" s="242">
        <f>[1]折疊總表!$L31</f>
        <v>0</v>
      </c>
      <c r="C56" s="27">
        <f>[1]折疊總表!$M31</f>
        <v>0</v>
      </c>
      <c r="D56" s="238" t="s">
        <v>194</v>
      </c>
      <c r="E56" s="27">
        <f>[1]折疊總表!$Z$31</f>
        <v>276</v>
      </c>
      <c r="F56" s="239">
        <f>E56/$E$68</f>
        <v>2.5180184289754583E-2</v>
      </c>
      <c r="G56" s="242">
        <f>[1]折疊總表!$AA$31</f>
        <v>130571</v>
      </c>
      <c r="H56" s="30">
        <f>G56/$G$68</f>
        <v>6.9495613778303392E-2</v>
      </c>
      <c r="I56" s="241">
        <f>G56/E56</f>
        <v>473.08333333333331</v>
      </c>
    </row>
    <row r="57" spans="1:9">
      <c r="A57" s="41" t="s">
        <v>214</v>
      </c>
      <c r="B57" s="242">
        <f>[1]折疊總表!$L18</f>
        <v>0</v>
      </c>
      <c r="C57" s="27">
        <f>[1]折疊總表!$M18</f>
        <v>0</v>
      </c>
      <c r="D57" s="238" t="s">
        <v>194</v>
      </c>
      <c r="E57" s="27">
        <f>[1]折疊總表!$Z$18</f>
        <v>556</v>
      </c>
      <c r="F57" s="239">
        <f>E57/$E$68</f>
        <v>5.0725298786607059E-2</v>
      </c>
      <c r="G57" s="242">
        <f>[1]折疊總表!$AA$18</f>
        <v>254268</v>
      </c>
      <c r="H57" s="30">
        <f>G57/$G$68</f>
        <v>0.13533258322431205</v>
      </c>
      <c r="I57" s="241">
        <f>G57/E57</f>
        <v>457.31654676258995</v>
      </c>
    </row>
    <row r="58" spans="1:9">
      <c r="A58" s="41" t="s">
        <v>215</v>
      </c>
      <c r="B58" s="242">
        <f>[1]折疊總表!$L16</f>
        <v>7</v>
      </c>
      <c r="C58" s="27">
        <f>[1]折疊總表!$M16</f>
        <v>6118</v>
      </c>
      <c r="D58" s="238">
        <f>C58/B58</f>
        <v>874</v>
      </c>
      <c r="E58" s="27">
        <f>[1]折疊總表!$Z$16</f>
        <v>297</v>
      </c>
      <c r="F58" s="239">
        <f>E58/$E$68</f>
        <v>2.7096067877018522E-2</v>
      </c>
      <c r="G58" s="242">
        <f>[1]折疊總表!$AA$16</f>
        <v>199486</v>
      </c>
      <c r="H58" s="30">
        <f>G58/$G$68</f>
        <v>0.10617519977773496</v>
      </c>
      <c r="I58" s="241">
        <f>G58/E58</f>
        <v>671.67003367003372</v>
      </c>
    </row>
    <row r="59" spans="1:9">
      <c r="A59" s="41" t="s">
        <v>60</v>
      </c>
      <c r="B59" s="242">
        <f>[1]折疊總表!$L77</f>
        <v>0</v>
      </c>
      <c r="C59" s="27">
        <f>[1]折疊總表!$M77</f>
        <v>0</v>
      </c>
      <c r="D59" s="238" t="s">
        <v>194</v>
      </c>
      <c r="E59" s="27">
        <f>[1]折疊總表!$Z$77</f>
        <v>391</v>
      </c>
      <c r="F59" s="239">
        <f>E59/$E$68</f>
        <v>3.5671927743818992E-2</v>
      </c>
      <c r="G59" s="242">
        <f>[1]折疊總表!$AA$77</f>
        <v>114665</v>
      </c>
      <c r="H59" s="30">
        <f>G59/$G$68</f>
        <v>6.1029742851698765E-2</v>
      </c>
      <c r="I59" s="241">
        <f>G59/E59</f>
        <v>293.26086956521738</v>
      </c>
    </row>
    <row r="60" spans="1:9">
      <c r="A60" s="41" t="s">
        <v>61</v>
      </c>
      <c r="B60" s="242">
        <f>[1]折疊總表!$L81</f>
        <v>0</v>
      </c>
      <c r="C60" s="27">
        <f>[1]折疊總表!M81</f>
        <v>0</v>
      </c>
      <c r="D60" s="238" t="s">
        <v>194</v>
      </c>
      <c r="E60" s="27">
        <f>[1]折疊總表!$Z$81</f>
        <v>0</v>
      </c>
      <c r="F60" s="243" t="s">
        <v>194</v>
      </c>
      <c r="G60" s="242">
        <f>[1]折疊總表!$AA$81</f>
        <v>0</v>
      </c>
      <c r="H60" s="243" t="s">
        <v>194</v>
      </c>
      <c r="I60" s="243" t="s">
        <v>194</v>
      </c>
    </row>
    <row r="61" spans="1:9">
      <c r="A61" s="41" t="s">
        <v>62</v>
      </c>
      <c r="B61" s="242">
        <f>[1]折疊總表!$L87</f>
        <v>0</v>
      </c>
      <c r="C61" s="27">
        <f>[1]折疊總表!$M87</f>
        <v>0</v>
      </c>
      <c r="D61" s="238" t="s">
        <v>194</v>
      </c>
      <c r="E61" s="27">
        <f>[1]折疊總表!$Z$87</f>
        <v>0</v>
      </c>
      <c r="F61" s="243" t="s">
        <v>194</v>
      </c>
      <c r="G61" s="242">
        <f>[1]折疊總表!$AA$87</f>
        <v>0</v>
      </c>
      <c r="H61" s="243" t="s">
        <v>194</v>
      </c>
      <c r="I61" s="243" t="s">
        <v>194</v>
      </c>
    </row>
    <row r="62" spans="1:9">
      <c r="A62" s="41" t="s">
        <v>216</v>
      </c>
      <c r="B62" s="242">
        <f>[1]折疊總表!$L151</f>
        <v>0</v>
      </c>
      <c r="C62" s="27">
        <f>[1]折疊總表!$M151</f>
        <v>0</v>
      </c>
      <c r="D62" s="238" t="s">
        <v>194</v>
      </c>
      <c r="E62" s="27">
        <f>[1]折疊總表!$Z$151</f>
        <v>0</v>
      </c>
      <c r="F62" s="243" t="s">
        <v>194</v>
      </c>
      <c r="G62" s="242">
        <f>[1]折疊總表!$AA$151</f>
        <v>0</v>
      </c>
      <c r="H62" s="243" t="s">
        <v>194</v>
      </c>
      <c r="I62" s="243" t="s">
        <v>194</v>
      </c>
    </row>
    <row r="63" spans="1:9" ht="15.75" customHeight="1">
      <c r="A63" s="41" t="s">
        <v>217</v>
      </c>
      <c r="B63" s="242">
        <f>[1]折疊總表!$L106</f>
        <v>0</v>
      </c>
      <c r="C63" s="27">
        <f>[1]折疊總表!$M106</f>
        <v>0</v>
      </c>
      <c r="D63" s="238" t="s">
        <v>194</v>
      </c>
      <c r="E63" s="27">
        <f>[1]折疊總表!$Z$106</f>
        <v>10</v>
      </c>
      <c r="F63" s="239">
        <f>E63/$E$68</f>
        <v>9.1232551774473127E-4</v>
      </c>
      <c r="G63" s="242">
        <f>[1]折疊總表!$AA$106</f>
        <v>12841</v>
      </c>
      <c r="H63" s="30">
        <f>G63/$G$68</f>
        <v>6.8345434784691387E-3</v>
      </c>
      <c r="I63" s="241">
        <f>G63/E63</f>
        <v>1284.0999999999999</v>
      </c>
    </row>
    <row r="64" spans="1:9">
      <c r="A64" s="41" t="s">
        <v>218</v>
      </c>
      <c r="B64" s="242">
        <f>[1]折疊總表!$L19</f>
        <v>0</v>
      </c>
      <c r="C64" s="27">
        <f>[1]折疊總表!$M19</f>
        <v>0</v>
      </c>
      <c r="D64" s="238" t="s">
        <v>194</v>
      </c>
      <c r="E64" s="27">
        <f>[1]折疊總表!$Z$19</f>
        <v>6</v>
      </c>
      <c r="F64" s="239">
        <f>E64/$E$68</f>
        <v>5.4739531064683876E-4</v>
      </c>
      <c r="G64" s="242">
        <f>[1]折疊總表!$AA$19</f>
        <v>172</v>
      </c>
      <c r="H64" s="30">
        <f>G64/$G$68</f>
        <v>9.1545944887212207E-5</v>
      </c>
      <c r="I64" s="241">
        <f>G64/E64</f>
        <v>28.666666666666668</v>
      </c>
    </row>
    <row r="65" spans="1:9">
      <c r="A65" s="41" t="s">
        <v>66</v>
      </c>
      <c r="B65" s="242">
        <f>[1]折疊總表!$L20</f>
        <v>0</v>
      </c>
      <c r="C65" s="27">
        <f>[1]折疊總表!$M20</f>
        <v>0</v>
      </c>
      <c r="D65" s="238" t="s">
        <v>194</v>
      </c>
      <c r="E65" s="27">
        <f>[1]折疊總表!$Z$20</f>
        <v>0</v>
      </c>
      <c r="F65" s="243" t="s">
        <v>194</v>
      </c>
      <c r="G65" s="242">
        <f>[1]折疊總表!$AA$20</f>
        <v>0</v>
      </c>
      <c r="H65" s="243" t="s">
        <v>194</v>
      </c>
      <c r="I65" s="243" t="s">
        <v>194</v>
      </c>
    </row>
    <row r="66" spans="1:9">
      <c r="A66" s="41" t="s">
        <v>219</v>
      </c>
      <c r="B66" s="242">
        <f>[1]折疊總表!$L17</f>
        <v>0</v>
      </c>
      <c r="C66" s="27">
        <f>[1]折疊總表!$M17</f>
        <v>0</v>
      </c>
      <c r="D66" s="238" t="s">
        <v>194</v>
      </c>
      <c r="E66" s="27">
        <f>[1]折疊總表!$Z$17</f>
        <v>0</v>
      </c>
      <c r="F66" s="243" t="s">
        <v>194</v>
      </c>
      <c r="G66" s="242">
        <f>[1]折疊總表!$AA$17</f>
        <v>0</v>
      </c>
      <c r="H66" s="243" t="s">
        <v>194</v>
      </c>
      <c r="I66" s="243" t="s">
        <v>194</v>
      </c>
    </row>
    <row r="67" spans="1:9">
      <c r="A67" s="32" t="s">
        <v>68</v>
      </c>
      <c r="B67" s="242">
        <f>B68-B7-B12-B42-B48</f>
        <v>0</v>
      </c>
      <c r="C67" s="27">
        <f>C68-C48-C42-C12-C7</f>
        <v>0</v>
      </c>
      <c r="D67" s="238" t="s">
        <v>194</v>
      </c>
      <c r="E67" s="27">
        <f>E68-E48-E42-E12-E7</f>
        <v>13</v>
      </c>
      <c r="F67" s="244">
        <f>E67/$E$68</f>
        <v>1.1860231730681508E-3</v>
      </c>
      <c r="G67" s="242">
        <f>G68-G48-G42-G12-G7</f>
        <v>1848</v>
      </c>
      <c r="H67" s="30">
        <f>G67/$G$68</f>
        <v>9.8358666367190785E-4</v>
      </c>
      <c r="I67" s="243">
        <f>G67/E67</f>
        <v>142.15384615384616</v>
      </c>
    </row>
    <row r="68" spans="1:9">
      <c r="A68" s="34" t="s">
        <v>69</v>
      </c>
      <c r="B68" s="245">
        <f>[1]折疊總表!$L$11</f>
        <v>3370</v>
      </c>
      <c r="C68" s="35">
        <f>[1]折疊總表!$M$11</f>
        <v>259792</v>
      </c>
      <c r="D68" s="247">
        <f>C68/B68</f>
        <v>77.089614243323439</v>
      </c>
      <c r="E68" s="35">
        <f>[1]折疊總表!$Z$11</f>
        <v>10961</v>
      </c>
      <c r="F68" s="248">
        <f>E68/$E$68</f>
        <v>1</v>
      </c>
      <c r="G68" s="245">
        <f>[1]折疊總表!$AA$11</f>
        <v>1878838</v>
      </c>
      <c r="H68" s="59">
        <f>G68/$G$68</f>
        <v>1</v>
      </c>
      <c r="I68" s="247">
        <f>G68/E68</f>
        <v>171.41118511084755</v>
      </c>
    </row>
    <row r="69" spans="1:9">
      <c r="A69" s="42"/>
      <c r="B69" s="249"/>
      <c r="C69" s="43"/>
      <c r="D69" s="250"/>
      <c r="E69" s="43"/>
      <c r="F69" s="251"/>
      <c r="G69" s="249"/>
      <c r="H69" s="45"/>
      <c r="I69" s="250"/>
    </row>
    <row r="70" spans="1:9" s="13" customFormat="1">
      <c r="A70" s="61" t="s">
        <v>183</v>
      </c>
      <c r="B70" s="252"/>
      <c r="C70" s="43"/>
      <c r="D70" s="252"/>
      <c r="F70" s="252"/>
      <c r="G70" s="252"/>
      <c r="I70" s="252"/>
    </row>
    <row r="71" spans="1:9">
      <c r="C71" s="43"/>
    </row>
    <row r="72" spans="1:9">
      <c r="C72" s="43"/>
    </row>
  </sheetData>
  <phoneticPr fontId="3" type="noConversion"/>
  <pageMargins left="0.70866141732283472" right="0.31496062992125984" top="0.15748031496062992" bottom="0.15748031496062992" header="0.31496062992125984" footer="0.31496062992125984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8"/>
  <sheetViews>
    <sheetView workbookViewId="0">
      <selection activeCell="E67" sqref="E67"/>
    </sheetView>
  </sheetViews>
  <sheetFormatPr defaultRowHeight="16.5"/>
  <cols>
    <col min="1" max="1" width="18.5" style="5" customWidth="1"/>
    <col min="2" max="2" width="12.125" style="5" customWidth="1"/>
    <col min="3" max="3" width="12.125" style="65" customWidth="1"/>
    <col min="4" max="4" width="13.75" style="66" customWidth="1"/>
    <col min="5" max="5" width="13.5" style="5" customWidth="1"/>
    <col min="6" max="6" width="15.125" style="65" customWidth="1"/>
    <col min="7" max="7" width="12.25" style="66" customWidth="1"/>
    <col min="8" max="8" width="11.125" style="5" customWidth="1"/>
    <col min="9" max="9" width="10.25" style="5" customWidth="1"/>
    <col min="10" max="10" width="10.625" style="5" bestFit="1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62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62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62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62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62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62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62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62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62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62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62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62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62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62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62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62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62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62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62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62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62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62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62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62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62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62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62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62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62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62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62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62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62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62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62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62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62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62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62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62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62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62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62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62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62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62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62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62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62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62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62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62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62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62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62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62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62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62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62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62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62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62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625" style="5" bestFit="1" customWidth="1"/>
    <col min="16139" max="16384" width="8.875" style="5"/>
  </cols>
  <sheetData>
    <row r="1" spans="1:10" ht="19.5">
      <c r="A1" s="253" t="s">
        <v>220</v>
      </c>
      <c r="B1" s="253"/>
      <c r="C1" s="254"/>
      <c r="D1" s="255"/>
      <c r="E1" s="253"/>
      <c r="F1" s="254"/>
      <c r="G1" s="255"/>
    </row>
    <row r="2" spans="1:10">
      <c r="A2" s="116"/>
      <c r="B2" s="116"/>
      <c r="C2" s="137"/>
      <c r="D2" s="138"/>
      <c r="E2" s="116"/>
      <c r="F2" s="137"/>
      <c r="G2" s="138"/>
    </row>
    <row r="3" spans="1:10">
      <c r="A3" s="140" t="s">
        <v>221</v>
      </c>
      <c r="B3" s="69"/>
      <c r="C3" s="72"/>
      <c r="D3" s="71"/>
      <c r="E3" s="69"/>
      <c r="F3" s="72"/>
      <c r="G3" s="256"/>
      <c r="H3" s="257"/>
      <c r="I3" s="74"/>
      <c r="J3" s="75"/>
    </row>
    <row r="4" spans="1:10">
      <c r="A4" s="258" t="s">
        <v>222</v>
      </c>
      <c r="B4" s="259" t="s">
        <v>223</v>
      </c>
      <c r="C4" s="260" t="s">
        <v>224</v>
      </c>
      <c r="D4" s="261" t="s">
        <v>225</v>
      </c>
      <c r="E4" s="259" t="s">
        <v>223</v>
      </c>
      <c r="F4" s="260" t="s">
        <v>224</v>
      </c>
      <c r="G4" s="262" t="s">
        <v>225</v>
      </c>
      <c r="H4" s="81" t="s">
        <v>226</v>
      </c>
      <c r="I4" s="82" t="s">
        <v>224</v>
      </c>
      <c r="J4" s="263" t="s">
        <v>225</v>
      </c>
    </row>
    <row r="5" spans="1:10">
      <c r="A5" s="52"/>
      <c r="B5" s="86" t="s">
        <v>84</v>
      </c>
      <c r="C5" s="84" t="s">
        <v>84</v>
      </c>
      <c r="D5" s="264" t="s">
        <v>7</v>
      </c>
      <c r="E5" s="86" t="s">
        <v>85</v>
      </c>
      <c r="F5" s="84" t="s">
        <v>85</v>
      </c>
      <c r="G5" s="264" t="s">
        <v>7</v>
      </c>
      <c r="H5" s="87" t="s">
        <v>227</v>
      </c>
      <c r="I5" s="88" t="s">
        <v>228</v>
      </c>
      <c r="J5" s="264" t="s">
        <v>7</v>
      </c>
    </row>
    <row r="6" spans="1:10">
      <c r="A6" s="20" t="s">
        <v>11</v>
      </c>
      <c r="B6" s="265"/>
      <c r="C6" s="90"/>
      <c r="D6" s="266"/>
      <c r="E6" s="267"/>
      <c r="F6" s="90"/>
      <c r="G6" s="268"/>
      <c r="H6" s="269"/>
      <c r="I6" s="93"/>
      <c r="J6" s="268"/>
    </row>
    <row r="7" spans="1:10">
      <c r="A7" s="151" t="s">
        <v>12</v>
      </c>
      <c r="B7" s="270">
        <f>SUM(B8:B10)</f>
        <v>37</v>
      </c>
      <c r="C7" s="271">
        <f>SUM(C8:C10)</f>
        <v>387</v>
      </c>
      <c r="D7" s="100">
        <f>(B7-C7)/C7</f>
        <v>-0.90439276485788112</v>
      </c>
      <c r="E7" s="270">
        <f>SUM(E8:E10)</f>
        <v>18614</v>
      </c>
      <c r="F7" s="271">
        <f>SUM(F8:F10)</f>
        <v>218617</v>
      </c>
      <c r="G7" s="100">
        <f>(E7-F7)/F7</f>
        <v>-0.91485566081320302</v>
      </c>
      <c r="H7" s="96">
        <f>E7/B7</f>
        <v>503.08108108108109</v>
      </c>
      <c r="I7" s="97">
        <f>F7/C7</f>
        <v>564.90180878552974</v>
      </c>
      <c r="J7" s="100">
        <f>(H7-I7)/I7</f>
        <v>-0.10943623607323137</v>
      </c>
    </row>
    <row r="8" spans="1:10">
      <c r="A8" s="86" t="s">
        <v>13</v>
      </c>
      <c r="B8" s="272">
        <f>[1]折疊總表!Z97</f>
        <v>22</v>
      </c>
      <c r="C8" s="273">
        <f>[2]折疊總表!$Z97</f>
        <v>344</v>
      </c>
      <c r="D8" s="183">
        <f>(B8-C8)/C8</f>
        <v>-0.93604651162790697</v>
      </c>
      <c r="E8" s="272">
        <f>[1]折疊總表!AA97</f>
        <v>13897</v>
      </c>
      <c r="F8" s="273">
        <f>[2]折疊總表!$AA97</f>
        <v>200746</v>
      </c>
      <c r="G8" s="183">
        <f>(E8-F8)/F8</f>
        <v>-0.93077321590467554</v>
      </c>
      <c r="H8" s="96">
        <f>E8/B8</f>
        <v>631.68181818181813</v>
      </c>
      <c r="I8" s="97">
        <f>F8/C8</f>
        <v>583.56395348837214</v>
      </c>
      <c r="J8" s="95">
        <f>(H8-I8)/I8</f>
        <v>8.2455169490527433E-2</v>
      </c>
    </row>
    <row r="9" spans="1:10">
      <c r="A9" s="32" t="s">
        <v>14</v>
      </c>
      <c r="B9" s="272">
        <f>[1]折疊總表!Z98</f>
        <v>0</v>
      </c>
      <c r="C9" s="273">
        <f>[2]折疊總表!$Z98</f>
        <v>3</v>
      </c>
      <c r="D9" s="183">
        <f>(B9-C9)/C9</f>
        <v>-1</v>
      </c>
      <c r="E9" s="272">
        <f>[1]折疊總表!AA98</f>
        <v>0</v>
      </c>
      <c r="F9" s="273">
        <f>[2]折疊總表!$AA98</f>
        <v>296</v>
      </c>
      <c r="G9" s="183">
        <f>(E9-F9)/F9</f>
        <v>-1</v>
      </c>
      <c r="H9" s="96">
        <v>0</v>
      </c>
      <c r="I9" s="97">
        <f>F9/C9</f>
        <v>98.666666666666671</v>
      </c>
      <c r="J9" s="100">
        <f>(H9-I9)/I9</f>
        <v>-1</v>
      </c>
    </row>
    <row r="10" spans="1:10">
      <c r="A10" s="32" t="s">
        <v>15</v>
      </c>
      <c r="B10" s="272">
        <f>[1]折疊總表!Z99</f>
        <v>15</v>
      </c>
      <c r="C10" s="273">
        <f>[2]折疊總表!$Z99</f>
        <v>40</v>
      </c>
      <c r="D10" s="183">
        <f>(B10-C10)/C10</f>
        <v>-0.625</v>
      </c>
      <c r="E10" s="272">
        <f>[1]折疊總表!AA99</f>
        <v>4717</v>
      </c>
      <c r="F10" s="273">
        <f>[2]折疊總表!$AA99</f>
        <v>17575</v>
      </c>
      <c r="G10" s="183">
        <f>(E10-F10)/F10</f>
        <v>-0.73160739687055476</v>
      </c>
      <c r="H10" s="96">
        <f>E10/B10</f>
        <v>314.46666666666664</v>
      </c>
      <c r="I10" s="97">
        <f>F10/C10</f>
        <v>439.375</v>
      </c>
      <c r="J10" s="100">
        <f>(H10-I10)/I10</f>
        <v>-0.28428639165481279</v>
      </c>
    </row>
    <row r="11" spans="1:10">
      <c r="A11" s="32"/>
      <c r="B11" s="27"/>
      <c r="C11" s="101"/>
      <c r="D11" s="206"/>
      <c r="E11" s="27"/>
      <c r="F11" s="101"/>
      <c r="G11" s="206"/>
      <c r="H11" s="103"/>
      <c r="I11" s="104"/>
      <c r="J11" s="274"/>
    </row>
    <row r="12" spans="1:10">
      <c r="A12" s="34" t="s">
        <v>16</v>
      </c>
      <c r="B12" s="35">
        <f>SUM(B13:B40)</f>
        <v>9084</v>
      </c>
      <c r="C12" s="105">
        <f>SUM(C13:C40)</f>
        <v>15588</v>
      </c>
      <c r="D12" s="183">
        <f t="shared" ref="D12:D20" si="0">(B12-C12)/C12</f>
        <v>-0.41724403387220937</v>
      </c>
      <c r="E12" s="35">
        <f>SUM(E13:E40)</f>
        <v>1003858</v>
      </c>
      <c r="F12" s="105">
        <f>SUM(F13:F40)</f>
        <v>2516980</v>
      </c>
      <c r="G12" s="183">
        <f t="shared" ref="G12:G20" si="1">(E12-F12)/F12</f>
        <v>-0.60116568268321557</v>
      </c>
      <c r="H12" s="96">
        <f t="shared" ref="H12:I20" si="2">E12/B12</f>
        <v>110.50836635843241</v>
      </c>
      <c r="I12" s="97">
        <f t="shared" si="2"/>
        <v>161.46907877854761</v>
      </c>
      <c r="J12" s="100">
        <f t="shared" ref="J12:J20" si="3">(H12-I12)/I12</f>
        <v>-0.31560663382496312</v>
      </c>
    </row>
    <row r="13" spans="1:10">
      <c r="A13" s="26" t="s">
        <v>17</v>
      </c>
      <c r="B13" s="272">
        <f>[1]折疊總表!Z40</f>
        <v>208</v>
      </c>
      <c r="C13" s="101">
        <f>[2]折疊總表!$Z40</f>
        <v>105</v>
      </c>
      <c r="D13" s="182">
        <f t="shared" si="0"/>
        <v>0.98095238095238091</v>
      </c>
      <c r="E13" s="27">
        <f>[1]折疊總表!AA40</f>
        <v>54918</v>
      </c>
      <c r="F13" s="273">
        <f>[2]折疊總表!$AA40</f>
        <v>24908</v>
      </c>
      <c r="G13" s="184">
        <f t="shared" si="1"/>
        <v>1.2048337883410953</v>
      </c>
      <c r="H13" s="96">
        <f t="shared" si="2"/>
        <v>264.02884615384613</v>
      </c>
      <c r="I13" s="97">
        <f t="shared" si="2"/>
        <v>237.21904761904761</v>
      </c>
      <c r="J13" s="95">
        <f t="shared" si="3"/>
        <v>0.11301705661449511</v>
      </c>
    </row>
    <row r="14" spans="1:10">
      <c r="A14" s="26" t="s">
        <v>18</v>
      </c>
      <c r="B14" s="272">
        <f>[1]折疊總表!Z41</f>
        <v>770</v>
      </c>
      <c r="C14" s="101">
        <f>[2]折疊總表!$Z41</f>
        <v>7403</v>
      </c>
      <c r="D14" s="183">
        <f t="shared" si="0"/>
        <v>-0.89598811292719172</v>
      </c>
      <c r="E14" s="27">
        <f>[1]折疊總表!AA41</f>
        <v>142413</v>
      </c>
      <c r="F14" s="273">
        <f>[2]折疊總表!$AA41</f>
        <v>1544050</v>
      </c>
      <c r="G14" s="183">
        <f t="shared" si="1"/>
        <v>-0.90776658786956377</v>
      </c>
      <c r="H14" s="96">
        <f t="shared" si="2"/>
        <v>184.95194805194805</v>
      </c>
      <c r="I14" s="97">
        <f t="shared" si="2"/>
        <v>208.57084965554506</v>
      </c>
      <c r="J14" s="100">
        <f t="shared" si="3"/>
        <v>-0.11324162337452068</v>
      </c>
    </row>
    <row r="15" spans="1:10">
      <c r="A15" s="32" t="s">
        <v>19</v>
      </c>
      <c r="B15" s="272">
        <f>[1]折疊總表!Z42</f>
        <v>28</v>
      </c>
      <c r="C15" s="101">
        <f>[2]折疊總表!$Z42</f>
        <v>590</v>
      </c>
      <c r="D15" s="183">
        <f t="shared" si="0"/>
        <v>-0.9525423728813559</v>
      </c>
      <c r="E15" s="27">
        <f>[1]折疊總表!AA42</f>
        <v>14159</v>
      </c>
      <c r="F15" s="273">
        <f>[2]折疊總表!$AA42</f>
        <v>74326</v>
      </c>
      <c r="G15" s="207">
        <f t="shared" si="1"/>
        <v>-0.80950138578693864</v>
      </c>
      <c r="H15" s="96">
        <f t="shared" si="2"/>
        <v>505.67857142857144</v>
      </c>
      <c r="I15" s="97">
        <f t="shared" si="2"/>
        <v>125.97627118644068</v>
      </c>
      <c r="J15" s="95">
        <f t="shared" si="3"/>
        <v>3.0140779423466504</v>
      </c>
    </row>
    <row r="16" spans="1:10">
      <c r="A16" s="26" t="s">
        <v>20</v>
      </c>
      <c r="B16" s="272">
        <f>[1]折疊總表!Z43</f>
        <v>1062</v>
      </c>
      <c r="C16" s="101">
        <f>[2]折疊總表!$Z43</f>
        <v>2611</v>
      </c>
      <c r="D16" s="183">
        <f t="shared" si="0"/>
        <v>-0.59325928762926083</v>
      </c>
      <c r="E16" s="27">
        <f>[1]折疊總表!AA43</f>
        <v>170612</v>
      </c>
      <c r="F16" s="273">
        <f>[2]折疊總表!$AA43</f>
        <v>379316</v>
      </c>
      <c r="G16" s="183">
        <f t="shared" si="1"/>
        <v>-0.55021143321135935</v>
      </c>
      <c r="H16" s="96">
        <f>E16/B16</f>
        <v>160.65160075329567</v>
      </c>
      <c r="I16" s="97">
        <f t="shared" si="2"/>
        <v>145.27613941018768</v>
      </c>
      <c r="J16" s="95">
        <f t="shared" si="3"/>
        <v>0.10583610911971798</v>
      </c>
    </row>
    <row r="17" spans="1:10">
      <c r="A17" s="26" t="s">
        <v>21</v>
      </c>
      <c r="B17" s="272">
        <f>[1]折疊總表!Z44</f>
        <v>227</v>
      </c>
      <c r="C17" s="101">
        <f>[2]折疊總表!$Z44</f>
        <v>129</v>
      </c>
      <c r="D17" s="184">
        <f t="shared" si="0"/>
        <v>0.75968992248062017</v>
      </c>
      <c r="E17" s="27">
        <f>[1]折疊總表!AA44</f>
        <v>71567</v>
      </c>
      <c r="F17" s="273">
        <f>[2]折疊總表!$AA44</f>
        <v>16611</v>
      </c>
      <c r="G17" s="184">
        <f t="shared" si="1"/>
        <v>3.3084100896995965</v>
      </c>
      <c r="H17" s="96">
        <f>E17/B17</f>
        <v>315.27312775330398</v>
      </c>
      <c r="I17" s="97">
        <f t="shared" si="2"/>
        <v>128.76744186046511</v>
      </c>
      <c r="J17" s="95">
        <f t="shared" si="3"/>
        <v>1.4483916368777445</v>
      </c>
    </row>
    <row r="18" spans="1:10">
      <c r="A18" s="32" t="s">
        <v>22</v>
      </c>
      <c r="B18" s="272">
        <f>[1]折疊總表!Z45</f>
        <v>4247</v>
      </c>
      <c r="C18" s="101">
        <f>[2]折疊總表!$Z45</f>
        <v>1530</v>
      </c>
      <c r="D18" s="184">
        <f t="shared" si="0"/>
        <v>1.7758169934640522</v>
      </c>
      <c r="E18" s="27">
        <f>[1]折疊總表!AA45</f>
        <v>271648</v>
      </c>
      <c r="F18" s="273">
        <f>[2]折疊總表!$AA45</f>
        <v>125922</v>
      </c>
      <c r="G18" s="184">
        <f t="shared" si="1"/>
        <v>1.1572719620082272</v>
      </c>
      <c r="H18" s="96">
        <f>E18/B18</f>
        <v>63.962326348010357</v>
      </c>
      <c r="I18" s="97">
        <f t="shared" si="2"/>
        <v>82.301960784313721</v>
      </c>
      <c r="J18" s="100">
        <f t="shared" si="3"/>
        <v>-0.22283350556331816</v>
      </c>
    </row>
    <row r="19" spans="1:10">
      <c r="A19" s="32" t="s">
        <v>23</v>
      </c>
      <c r="B19" s="272">
        <f>[1]折疊總表!Z46</f>
        <v>1</v>
      </c>
      <c r="C19" s="101">
        <f>[2]折疊總表!$Z46</f>
        <v>180</v>
      </c>
      <c r="D19" s="183">
        <f t="shared" si="0"/>
        <v>-0.99444444444444446</v>
      </c>
      <c r="E19" s="27">
        <f>[1]折疊總表!AA46</f>
        <v>2442</v>
      </c>
      <c r="F19" s="273">
        <f>[2]折疊總表!$AA46</f>
        <v>21323</v>
      </c>
      <c r="G19" s="207">
        <f t="shared" si="1"/>
        <v>-0.885475777329644</v>
      </c>
      <c r="H19" s="96">
        <f>E19/B19</f>
        <v>2442</v>
      </c>
      <c r="I19" s="97">
        <f t="shared" si="2"/>
        <v>118.46111111111111</v>
      </c>
      <c r="J19" s="95">
        <f t="shared" si="3"/>
        <v>19.614360080664071</v>
      </c>
    </row>
    <row r="20" spans="1:10">
      <c r="A20" s="26" t="s">
        <v>24</v>
      </c>
      <c r="B20" s="272">
        <f>[1]折疊總表!Z47</f>
        <v>758</v>
      </c>
      <c r="C20" s="101">
        <f>[2]折疊總表!$Z47</f>
        <v>316</v>
      </c>
      <c r="D20" s="184">
        <f t="shared" si="0"/>
        <v>1.3987341772151898</v>
      </c>
      <c r="E20" s="27">
        <f>[1]折疊總表!AA47</f>
        <v>75888</v>
      </c>
      <c r="F20" s="273">
        <f>[2]折疊總表!$AA47</f>
        <v>35293</v>
      </c>
      <c r="G20" s="184">
        <f t="shared" si="1"/>
        <v>1.150228090556201</v>
      </c>
      <c r="H20" s="96">
        <f>E20/B20</f>
        <v>100.11609498680738</v>
      </c>
      <c r="I20" s="97">
        <f t="shared" si="2"/>
        <v>111.6867088607595</v>
      </c>
      <c r="J20" s="100">
        <f t="shared" si="3"/>
        <v>-0.10359884351482922</v>
      </c>
    </row>
    <row r="21" spans="1:10">
      <c r="A21" s="32" t="s">
        <v>25</v>
      </c>
      <c r="B21" s="272">
        <f>[1]折疊總表!Z48</f>
        <v>0</v>
      </c>
      <c r="C21" s="101">
        <f>[2]折疊總表!$Z48</f>
        <v>0</v>
      </c>
      <c r="D21" s="275">
        <v>0</v>
      </c>
      <c r="E21" s="27">
        <f>[1]折疊總表!AA48</f>
        <v>0</v>
      </c>
      <c r="F21" s="273">
        <f>[2]折疊總表!$AA48</f>
        <v>0</v>
      </c>
      <c r="G21" s="275">
        <v>0</v>
      </c>
      <c r="H21" s="96">
        <v>0</v>
      </c>
      <c r="I21" s="97">
        <v>0</v>
      </c>
      <c r="J21" s="275">
        <v>0</v>
      </c>
    </row>
    <row r="22" spans="1:10">
      <c r="A22" s="26" t="s">
        <v>26</v>
      </c>
      <c r="B22" s="272">
        <f>[1]折疊總表!Z49</f>
        <v>0</v>
      </c>
      <c r="C22" s="101">
        <f>[2]折疊總表!$Z49</f>
        <v>0</v>
      </c>
      <c r="D22" s="275">
        <v>0</v>
      </c>
      <c r="E22" s="27">
        <f>[1]折疊總表!AA49</f>
        <v>0</v>
      </c>
      <c r="F22" s="273">
        <f>[2]折疊總表!$AA49</f>
        <v>0</v>
      </c>
      <c r="G22" s="275">
        <v>0</v>
      </c>
      <c r="H22" s="96">
        <v>0</v>
      </c>
      <c r="I22" s="97">
        <v>0</v>
      </c>
      <c r="J22" s="275">
        <v>0</v>
      </c>
    </row>
    <row r="23" spans="1:10">
      <c r="A23" s="32" t="s">
        <v>27</v>
      </c>
      <c r="B23" s="272">
        <f>[1]折疊總表!Z50</f>
        <v>0</v>
      </c>
      <c r="C23" s="101">
        <f>[2]折疊總表!$Z50</f>
        <v>0</v>
      </c>
      <c r="D23" s="275">
        <v>0</v>
      </c>
      <c r="E23" s="27">
        <f>[1]折疊總表!AA50</f>
        <v>0</v>
      </c>
      <c r="F23" s="273">
        <f>[2]折疊總表!$AA50</f>
        <v>0</v>
      </c>
      <c r="G23" s="275">
        <v>0</v>
      </c>
      <c r="H23" s="96">
        <v>0</v>
      </c>
      <c r="I23" s="97">
        <v>0</v>
      </c>
      <c r="J23" s="275">
        <v>0</v>
      </c>
    </row>
    <row r="24" spans="1:10">
      <c r="A24" s="32" t="s">
        <v>28</v>
      </c>
      <c r="B24" s="272">
        <f>[1]折疊總表!Z51</f>
        <v>0</v>
      </c>
      <c r="C24" s="101">
        <f>[2]折疊總表!$Z51</f>
        <v>0</v>
      </c>
      <c r="D24" s="275">
        <v>0</v>
      </c>
      <c r="E24" s="27">
        <f>[1]折疊總表!AA51</f>
        <v>0</v>
      </c>
      <c r="F24" s="273">
        <f>[2]折疊總表!$AA51</f>
        <v>0</v>
      </c>
      <c r="G24" s="275">
        <v>0</v>
      </c>
      <c r="H24" s="96">
        <v>0</v>
      </c>
      <c r="I24" s="97">
        <v>0</v>
      </c>
      <c r="J24" s="275">
        <v>0</v>
      </c>
    </row>
    <row r="25" spans="1:10">
      <c r="A25" s="32" t="s">
        <v>29</v>
      </c>
      <c r="B25" s="272">
        <f>[1]折疊總表!Z52</f>
        <v>0</v>
      </c>
      <c r="C25" s="101">
        <f>[2]折疊總表!$Z52</f>
        <v>0</v>
      </c>
      <c r="D25" s="275">
        <v>0</v>
      </c>
      <c r="E25" s="27">
        <f>[1]折疊總表!AA52</f>
        <v>0</v>
      </c>
      <c r="F25" s="273">
        <f>[2]折疊總表!$AA52</f>
        <v>0</v>
      </c>
      <c r="G25" s="275">
        <v>0</v>
      </c>
      <c r="H25" s="96">
        <v>0</v>
      </c>
      <c r="I25" s="97">
        <v>0</v>
      </c>
      <c r="J25" s="275">
        <v>0</v>
      </c>
    </row>
    <row r="26" spans="1:10">
      <c r="A26" s="26" t="s">
        <v>30</v>
      </c>
      <c r="B26" s="272">
        <f>[1]折疊總表!Z53</f>
        <v>1210</v>
      </c>
      <c r="C26" s="101">
        <f>[2]折疊總表!$Z53</f>
        <v>580</v>
      </c>
      <c r="D26" s="182">
        <f>(B26-C26)/C26</f>
        <v>1.0862068965517242</v>
      </c>
      <c r="E26" s="27">
        <f>[1]折疊總表!AA53</f>
        <v>87278</v>
      </c>
      <c r="F26" s="273">
        <f>[2]折疊總表!$AA53</f>
        <v>39401</v>
      </c>
      <c r="G26" s="184">
        <f>(E26-F26)/F26</f>
        <v>1.2151214436181823</v>
      </c>
      <c r="H26" s="96">
        <f>E26/B26</f>
        <v>72.130578512396696</v>
      </c>
      <c r="I26" s="97">
        <f>F26/C26</f>
        <v>67.932758620689654</v>
      </c>
      <c r="J26" s="95">
        <f>(H26-I26)/I26</f>
        <v>6.1793749833508896E-2</v>
      </c>
    </row>
    <row r="27" spans="1:10">
      <c r="A27" s="26" t="s">
        <v>31</v>
      </c>
      <c r="B27" s="272">
        <f>[1]折疊總表!Z54</f>
        <v>0</v>
      </c>
      <c r="C27" s="101">
        <f>[2]折疊總表!$Z54</f>
        <v>0</v>
      </c>
      <c r="D27" s="275">
        <v>0</v>
      </c>
      <c r="E27" s="27">
        <f>[1]折疊總表!AA54</f>
        <v>0</v>
      </c>
      <c r="F27" s="273">
        <f>[2]折疊總表!$AA54</f>
        <v>0</v>
      </c>
      <c r="G27" s="275">
        <v>0</v>
      </c>
      <c r="H27" s="96">
        <v>0</v>
      </c>
      <c r="I27" s="97">
        <v>0</v>
      </c>
      <c r="J27" s="275">
        <v>0</v>
      </c>
    </row>
    <row r="28" spans="1:10">
      <c r="A28" s="37" t="s">
        <v>229</v>
      </c>
      <c r="B28" s="272">
        <f>[1]折疊總表!Z55</f>
        <v>140</v>
      </c>
      <c r="C28" s="101">
        <f>[2]折疊總表!$Z55</f>
        <v>1028</v>
      </c>
      <c r="D28" s="181">
        <f>(B28-C28)/C28</f>
        <v>-0.86381322957198448</v>
      </c>
      <c r="E28" s="27">
        <f>[1]折疊總表!AA55</f>
        <v>42738</v>
      </c>
      <c r="F28" s="273">
        <f>[2]折疊總表!$AA55</f>
        <v>96868</v>
      </c>
      <c r="G28" s="207">
        <f>(E28-F28)/F28</f>
        <v>-0.55880166824957678</v>
      </c>
      <c r="H28" s="96">
        <f>E28/B28</f>
        <v>305.27142857142854</v>
      </c>
      <c r="I28" s="97">
        <f>F28/C28</f>
        <v>94.229571984435793</v>
      </c>
      <c r="J28" s="95">
        <f>(H28-I28)/I28</f>
        <v>2.239656321710251</v>
      </c>
    </row>
    <row r="29" spans="1:10">
      <c r="A29" s="37" t="s">
        <v>33</v>
      </c>
      <c r="B29" s="272">
        <f>[1]折疊總表!Z56</f>
        <v>144</v>
      </c>
      <c r="C29" s="101">
        <f>[2]折疊總表!$Z56</f>
        <v>354</v>
      </c>
      <c r="D29" s="181">
        <f>(B29-C29)/C29</f>
        <v>-0.59322033898305082</v>
      </c>
      <c r="E29" s="27">
        <f>[1]折疊總表!AA56</f>
        <v>24179</v>
      </c>
      <c r="F29" s="273">
        <f>[2]折疊總表!$AA56</f>
        <v>35145</v>
      </c>
      <c r="G29" s="207">
        <f>(E29-F29)/F29</f>
        <v>-0.31202162469768102</v>
      </c>
      <c r="H29" s="96">
        <f>E29/B29</f>
        <v>167.90972222222223</v>
      </c>
      <c r="I29" s="97">
        <f>F29/C29</f>
        <v>99.279661016949149</v>
      </c>
      <c r="J29" s="95">
        <f>(H29-I29)/I29</f>
        <v>0.69128017261820096</v>
      </c>
    </row>
    <row r="30" spans="1:10">
      <c r="A30" s="37" t="s">
        <v>161</v>
      </c>
      <c r="B30" s="272">
        <f>[1]折疊總表!Z57</f>
        <v>0</v>
      </c>
      <c r="C30" s="101">
        <f>[2]折疊總表!$Z57</f>
        <v>0</v>
      </c>
      <c r="D30" s="275">
        <v>0</v>
      </c>
      <c r="E30" s="27">
        <f>[1]折疊總表!AA57</f>
        <v>0</v>
      </c>
      <c r="F30" s="273">
        <f>[2]折疊總表!$AA57</f>
        <v>0</v>
      </c>
      <c r="G30" s="275">
        <v>0</v>
      </c>
      <c r="H30" s="96">
        <v>0</v>
      </c>
      <c r="I30" s="97">
        <v>0</v>
      </c>
      <c r="J30" s="275">
        <v>0</v>
      </c>
    </row>
    <row r="31" spans="1:10">
      <c r="A31" s="37" t="s">
        <v>162</v>
      </c>
      <c r="B31" s="272">
        <f>[1]折疊總表!Z58</f>
        <v>0</v>
      </c>
      <c r="C31" s="101">
        <f>[2]折疊總表!$Z58</f>
        <v>0</v>
      </c>
      <c r="D31" s="275">
        <v>0</v>
      </c>
      <c r="E31" s="27">
        <f>[1]折疊總表!AA58</f>
        <v>0</v>
      </c>
      <c r="F31" s="273">
        <f>[2]折疊總表!$AA58</f>
        <v>0</v>
      </c>
      <c r="G31" s="275">
        <v>0</v>
      </c>
      <c r="H31" s="96">
        <v>0</v>
      </c>
      <c r="I31" s="97">
        <v>0</v>
      </c>
      <c r="J31" s="275">
        <v>0</v>
      </c>
    </row>
    <row r="32" spans="1:10">
      <c r="A32" s="32" t="s">
        <v>36</v>
      </c>
      <c r="B32" s="272">
        <f>[1]折疊總表!Z59</f>
        <v>0</v>
      </c>
      <c r="C32" s="101">
        <f>[2]折疊總表!$Z59</f>
        <v>12</v>
      </c>
      <c r="D32" s="183">
        <f>(B32-C32)/C32</f>
        <v>-1</v>
      </c>
      <c r="E32" s="27">
        <f>[1]折疊總表!AA59</f>
        <v>0</v>
      </c>
      <c r="F32" s="273">
        <f>[2]折疊總表!$AA59</f>
        <v>4202</v>
      </c>
      <c r="G32" s="207">
        <f>(E32-F32)/F32</f>
        <v>-1</v>
      </c>
      <c r="H32" s="96">
        <v>0</v>
      </c>
      <c r="I32" s="97">
        <f>F32/C32</f>
        <v>350.16666666666669</v>
      </c>
      <c r="J32" s="276">
        <f>(H32-I32)/I32</f>
        <v>-1</v>
      </c>
    </row>
    <row r="33" spans="1:10">
      <c r="A33" s="32" t="s">
        <v>230</v>
      </c>
      <c r="B33" s="272">
        <f>[1]折疊總表!Z60</f>
        <v>234</v>
      </c>
      <c r="C33" s="101">
        <f>[2]折疊總表!$Z60</f>
        <v>0</v>
      </c>
      <c r="D33" s="275">
        <v>0</v>
      </c>
      <c r="E33" s="27">
        <f>[1]折疊總表!AA60</f>
        <v>36300</v>
      </c>
      <c r="F33" s="273">
        <f>[2]折疊總表!$AA60</f>
        <v>0</v>
      </c>
      <c r="G33" s="275">
        <v>0</v>
      </c>
      <c r="H33" s="96">
        <f>E33/B33</f>
        <v>155.12820512820514</v>
      </c>
      <c r="I33" s="97">
        <v>0</v>
      </c>
      <c r="J33" s="275">
        <v>0</v>
      </c>
    </row>
    <row r="34" spans="1:10">
      <c r="A34" s="37" t="s">
        <v>231</v>
      </c>
      <c r="B34" s="272">
        <f>[1]折疊總表!Z61</f>
        <v>0</v>
      </c>
      <c r="C34" s="101">
        <f>[2]折疊總表!$Z61</f>
        <v>0</v>
      </c>
      <c r="D34" s="275">
        <v>0</v>
      </c>
      <c r="E34" s="27">
        <f>[1]折疊總表!AA61</f>
        <v>0</v>
      </c>
      <c r="F34" s="273">
        <f>[2]折疊總表!$AA61</f>
        <v>0</v>
      </c>
      <c r="G34" s="275">
        <v>0</v>
      </c>
      <c r="H34" s="96">
        <v>0</v>
      </c>
      <c r="I34" s="97">
        <v>0</v>
      </c>
      <c r="J34" s="275">
        <v>0</v>
      </c>
    </row>
    <row r="35" spans="1:10">
      <c r="A35" s="39" t="s">
        <v>163</v>
      </c>
      <c r="B35" s="272">
        <f>[1]折疊總表!Z62</f>
        <v>0</v>
      </c>
      <c r="C35" s="101">
        <f>[2]折疊總表!$Z62</f>
        <v>0</v>
      </c>
      <c r="D35" s="275">
        <v>0</v>
      </c>
      <c r="E35" s="27">
        <f>[1]折疊總表!AA62</f>
        <v>0</v>
      </c>
      <c r="F35" s="273">
        <f>[2]折疊總表!$AA62</f>
        <v>0</v>
      </c>
      <c r="G35" s="275">
        <v>0</v>
      </c>
      <c r="H35" s="96">
        <v>0</v>
      </c>
      <c r="I35" s="97">
        <v>0</v>
      </c>
      <c r="J35" s="275">
        <v>0</v>
      </c>
    </row>
    <row r="36" spans="1:10">
      <c r="A36" s="37" t="s">
        <v>96</v>
      </c>
      <c r="B36" s="272">
        <f>[1]折疊總表!Z63</f>
        <v>0</v>
      </c>
      <c r="C36" s="101">
        <f>[2]折疊總表!$Z63</f>
        <v>0</v>
      </c>
      <c r="D36" s="275">
        <v>0</v>
      </c>
      <c r="E36" s="27">
        <f>[1]折疊總表!AA63</f>
        <v>0</v>
      </c>
      <c r="F36" s="273">
        <f>[2]折疊總表!$AA63</f>
        <v>0</v>
      </c>
      <c r="G36" s="275">
        <v>0</v>
      </c>
      <c r="H36" s="96">
        <v>0</v>
      </c>
      <c r="I36" s="97">
        <v>0</v>
      </c>
      <c r="J36" s="275">
        <v>0</v>
      </c>
    </row>
    <row r="37" spans="1:10">
      <c r="A37" s="37" t="s">
        <v>165</v>
      </c>
      <c r="B37" s="272">
        <f>[1]折疊總表!Z64</f>
        <v>0</v>
      </c>
      <c r="C37" s="101">
        <f>[2]折疊總表!$Z64</f>
        <v>0</v>
      </c>
      <c r="D37" s="275">
        <v>0</v>
      </c>
      <c r="E37" s="27">
        <f>[1]折疊總表!AA64</f>
        <v>0</v>
      </c>
      <c r="F37" s="273">
        <f>[2]折疊總表!$AA64</f>
        <v>0</v>
      </c>
      <c r="G37" s="275">
        <v>0</v>
      </c>
      <c r="H37" s="96">
        <v>0</v>
      </c>
      <c r="I37" s="97">
        <v>0</v>
      </c>
      <c r="J37" s="275">
        <v>0</v>
      </c>
    </row>
    <row r="38" spans="1:10">
      <c r="A38" s="37" t="s">
        <v>232</v>
      </c>
      <c r="B38" s="272">
        <f>[1]折疊總表!Z65</f>
        <v>53</v>
      </c>
      <c r="C38" s="101">
        <f>[2]折疊總表!$Z65</f>
        <v>750</v>
      </c>
      <c r="D38" s="181">
        <f>(B38-C38)/C38</f>
        <v>-0.92933333333333334</v>
      </c>
      <c r="E38" s="27">
        <f>[1]折疊總表!AA65</f>
        <v>9400</v>
      </c>
      <c r="F38" s="273">
        <f>[2]折疊總表!$AA65</f>
        <v>119615</v>
      </c>
      <c r="G38" s="207">
        <f>(E38-F38)/F38</f>
        <v>-0.92141453831041253</v>
      </c>
      <c r="H38" s="96">
        <f>E38/B38</f>
        <v>177.35849056603774</v>
      </c>
      <c r="I38" s="97">
        <f>F38/C38</f>
        <v>159.48666666666668</v>
      </c>
      <c r="J38" s="95">
        <f>(H38-I38)/I38</f>
        <v>0.11205842013567109</v>
      </c>
    </row>
    <row r="39" spans="1:10">
      <c r="A39" s="37" t="s">
        <v>99</v>
      </c>
      <c r="B39" s="272">
        <f>[1]折疊總表!Z66</f>
        <v>2</v>
      </c>
      <c r="C39" s="101">
        <f>[2]折疊總表!$Z66</f>
        <v>0</v>
      </c>
      <c r="D39" s="275">
        <v>0</v>
      </c>
      <c r="E39" s="27">
        <f>[1]折疊總表!AA66</f>
        <v>316</v>
      </c>
      <c r="F39" s="273">
        <f>[2]折疊總表!$AA66</f>
        <v>0</v>
      </c>
      <c r="G39" s="275">
        <v>0</v>
      </c>
      <c r="H39" s="96">
        <f>E39/B39</f>
        <v>158</v>
      </c>
      <c r="I39" s="97">
        <v>0</v>
      </c>
      <c r="J39" s="275">
        <v>0</v>
      </c>
    </row>
    <row r="40" spans="1:10">
      <c r="A40" s="32" t="s">
        <v>212</v>
      </c>
      <c r="B40" s="272">
        <f>[1]折疊總表!Z67</f>
        <v>0</v>
      </c>
      <c r="C40" s="101">
        <f>[2]折疊總表!$Z67</f>
        <v>0</v>
      </c>
      <c r="D40" s="275">
        <v>0</v>
      </c>
      <c r="E40" s="27">
        <f>[1]折疊總表!AA67</f>
        <v>0</v>
      </c>
      <c r="F40" s="273">
        <f>[2]折疊總表!$AA67</f>
        <v>0</v>
      </c>
      <c r="G40" s="275">
        <v>0</v>
      </c>
      <c r="H40" s="96">
        <v>0</v>
      </c>
      <c r="I40" s="97">
        <v>0</v>
      </c>
      <c r="J40" s="275">
        <v>0</v>
      </c>
    </row>
    <row r="41" spans="1:10" ht="10.5" customHeight="1">
      <c r="A41" s="32"/>
      <c r="B41" s="27"/>
      <c r="C41" s="101"/>
      <c r="D41" s="206"/>
      <c r="E41" s="27"/>
      <c r="F41" s="101"/>
      <c r="G41" s="206"/>
      <c r="H41" s="109"/>
      <c r="I41" s="97"/>
      <c r="J41" s="277"/>
    </row>
    <row r="42" spans="1:10">
      <c r="A42" s="40" t="s">
        <v>45</v>
      </c>
      <c r="B42" s="35">
        <f>SUM(B43:B46)</f>
        <v>0</v>
      </c>
      <c r="C42" s="105">
        <f>SUM(C43:C46)</f>
        <v>0</v>
      </c>
      <c r="D42" s="275">
        <v>0</v>
      </c>
      <c r="E42" s="35">
        <f>SUM(E43:E46)</f>
        <v>0</v>
      </c>
      <c r="F42" s="105">
        <f>SUM(F43:F46)</f>
        <v>0</v>
      </c>
      <c r="G42" s="275">
        <v>0</v>
      </c>
      <c r="H42" s="96">
        <v>0</v>
      </c>
      <c r="I42" s="97">
        <v>0</v>
      </c>
      <c r="J42" s="275">
        <v>0</v>
      </c>
    </row>
    <row r="43" spans="1:10">
      <c r="A43" s="26" t="s">
        <v>46</v>
      </c>
      <c r="B43" s="27">
        <f>[1]折疊總表!Z70</f>
        <v>0</v>
      </c>
      <c r="C43" s="101">
        <f>[2]折疊總表!$Z70</f>
        <v>0</v>
      </c>
      <c r="D43" s="275">
        <v>0</v>
      </c>
      <c r="E43" s="27">
        <f>[1]折疊總表!AA70</f>
        <v>0</v>
      </c>
      <c r="F43" s="273">
        <f>[2]折疊總表!$AA70</f>
        <v>0</v>
      </c>
      <c r="G43" s="275">
        <v>0</v>
      </c>
      <c r="H43" s="96">
        <v>0</v>
      </c>
      <c r="I43" s="97">
        <v>0</v>
      </c>
      <c r="J43" s="275">
        <v>0</v>
      </c>
    </row>
    <row r="44" spans="1:10">
      <c r="A44" s="26" t="s">
        <v>47</v>
      </c>
      <c r="B44" s="27">
        <f>[1]折疊總表!Z71</f>
        <v>0</v>
      </c>
      <c r="C44" s="101">
        <f>[2]折疊總表!$Z71</f>
        <v>0</v>
      </c>
      <c r="D44" s="275">
        <v>0</v>
      </c>
      <c r="E44" s="27">
        <f>[1]折疊總表!AA71</f>
        <v>0</v>
      </c>
      <c r="F44" s="273">
        <f>[2]折疊總表!$AA71</f>
        <v>0</v>
      </c>
      <c r="G44" s="275">
        <v>0</v>
      </c>
      <c r="H44" s="96">
        <v>0</v>
      </c>
      <c r="I44" s="97">
        <v>0</v>
      </c>
      <c r="J44" s="275">
        <v>0</v>
      </c>
    </row>
    <row r="45" spans="1:10">
      <c r="A45" s="26" t="s">
        <v>48</v>
      </c>
      <c r="B45" s="27">
        <f>[1]折疊總表!Z72</f>
        <v>0</v>
      </c>
      <c r="C45" s="101">
        <f>[2]折疊總表!$Z72</f>
        <v>0</v>
      </c>
      <c r="D45" s="275">
        <v>0</v>
      </c>
      <c r="E45" s="27">
        <f>[1]折疊總表!AA72</f>
        <v>0</v>
      </c>
      <c r="F45" s="273">
        <f>[2]折疊總表!$AA72</f>
        <v>0</v>
      </c>
      <c r="G45" s="275">
        <v>0</v>
      </c>
      <c r="H45" s="96">
        <v>0</v>
      </c>
      <c r="I45" s="97">
        <v>0</v>
      </c>
      <c r="J45" s="275">
        <v>0</v>
      </c>
    </row>
    <row r="46" spans="1:10">
      <c r="A46" s="32" t="s">
        <v>49</v>
      </c>
      <c r="B46" s="27">
        <f>[1]折疊總表!Z73</f>
        <v>0</v>
      </c>
      <c r="C46" s="101">
        <f>[2]折疊總表!$Z73</f>
        <v>0</v>
      </c>
      <c r="D46" s="275">
        <v>0</v>
      </c>
      <c r="E46" s="27">
        <f>[1]折疊總表!AA73</f>
        <v>0</v>
      </c>
      <c r="F46" s="273">
        <f>[2]折疊總表!$AA73</f>
        <v>0</v>
      </c>
      <c r="G46" s="275">
        <v>0</v>
      </c>
      <c r="H46" s="96">
        <v>0</v>
      </c>
      <c r="I46" s="97">
        <v>0</v>
      </c>
      <c r="J46" s="275">
        <v>0</v>
      </c>
    </row>
    <row r="47" spans="1:10">
      <c r="A47" s="32"/>
      <c r="B47" s="27"/>
      <c r="C47" s="101"/>
      <c r="D47" s="206"/>
      <c r="E47" s="27"/>
      <c r="F47" s="101"/>
      <c r="G47" s="206"/>
      <c r="H47" s="114"/>
      <c r="I47" s="114"/>
      <c r="J47" s="114"/>
    </row>
    <row r="48" spans="1:10">
      <c r="A48" s="40" t="s">
        <v>50</v>
      </c>
      <c r="B48" s="35">
        <f>SUM(B49:B66)</f>
        <v>1827</v>
      </c>
      <c r="C48" s="105">
        <f>SUM(C49:C66)</f>
        <v>5277</v>
      </c>
      <c r="D48" s="181">
        <f>(B48-C48)/C48</f>
        <v>-0.6537805571347356</v>
      </c>
      <c r="E48" s="35">
        <f>SUM(E49:E66)</f>
        <v>854518</v>
      </c>
      <c r="F48" s="105">
        <f>SUM(F49:F66)</f>
        <v>2075214</v>
      </c>
      <c r="G48" s="183">
        <f>(E48-F48)/F48</f>
        <v>-0.5882265636218722</v>
      </c>
      <c r="H48" s="96">
        <f>E48/B48</f>
        <v>467.71647509578543</v>
      </c>
      <c r="I48" s="97">
        <f>F48/C48</f>
        <v>393.25639567936327</v>
      </c>
      <c r="J48" s="95">
        <f>(H48-I48)/I48</f>
        <v>0.1893423228064478</v>
      </c>
    </row>
    <row r="49" spans="1:10">
      <c r="A49" s="26" t="s">
        <v>51</v>
      </c>
      <c r="B49" s="27">
        <f>[1]折疊總表!Z14</f>
        <v>276</v>
      </c>
      <c r="C49" s="101">
        <f>[2]折疊總表!$Z14</f>
        <v>1907</v>
      </c>
      <c r="D49" s="181">
        <f>(B49-C49)/C49</f>
        <v>-0.85527005768222342</v>
      </c>
      <c r="E49" s="27">
        <f>[1]折疊總表!AA14</f>
        <v>137420</v>
      </c>
      <c r="F49" s="273">
        <f>[2]折疊總表!$AA14</f>
        <v>782166</v>
      </c>
      <c r="G49" s="183">
        <f>(E49-F49)/F49</f>
        <v>-0.82430839489315566</v>
      </c>
      <c r="H49" s="96">
        <f>E49/B49</f>
        <v>497.89855072463769</v>
      </c>
      <c r="I49" s="97">
        <f>F49/C49</f>
        <v>410.15521761929733</v>
      </c>
      <c r="J49" s="95">
        <f>(H49-I49)/I49</f>
        <v>0.21392714108243527</v>
      </c>
    </row>
    <row r="50" spans="1:10">
      <c r="A50" s="26" t="s">
        <v>52</v>
      </c>
      <c r="B50" s="27">
        <f>[1]折疊總表!Z136</f>
        <v>0</v>
      </c>
      <c r="C50" s="101">
        <f>[2]折疊總表!$Z136</f>
        <v>50</v>
      </c>
      <c r="D50" s="181">
        <f>(B50-C50)/C50</f>
        <v>-1</v>
      </c>
      <c r="E50" s="27">
        <f>[1]折疊總表!AA136</f>
        <v>0</v>
      </c>
      <c r="F50" s="273">
        <f>[2]折疊總表!$AA136</f>
        <v>16362</v>
      </c>
      <c r="G50" s="207">
        <f>(E50-F50)/F50</f>
        <v>-1</v>
      </c>
      <c r="H50" s="96">
        <v>0</v>
      </c>
      <c r="I50" s="97">
        <f>F50/C50</f>
        <v>327.24</v>
      </c>
      <c r="J50" s="100">
        <f>(H50-I50)/I50</f>
        <v>-1</v>
      </c>
    </row>
    <row r="51" spans="1:10">
      <c r="A51" s="26" t="s">
        <v>53</v>
      </c>
      <c r="B51" s="27">
        <f>[1]折疊總表!Z104</f>
        <v>0</v>
      </c>
      <c r="C51" s="101">
        <f>[2]折疊總表!$Z104</f>
        <v>3</v>
      </c>
      <c r="D51" s="181">
        <f>(B51-C51)/C51</f>
        <v>-1</v>
      </c>
      <c r="E51" s="27">
        <f>[1]折疊總表!AA104</f>
        <v>0</v>
      </c>
      <c r="F51" s="273">
        <f>[2]折疊總表!$AA104</f>
        <v>1394</v>
      </c>
      <c r="G51" s="183">
        <f>(E51-F51)/F51</f>
        <v>-1</v>
      </c>
      <c r="H51" s="96">
        <v>0</v>
      </c>
      <c r="I51" s="97">
        <f>F51/C51</f>
        <v>464.66666666666669</v>
      </c>
      <c r="J51" s="100">
        <f>(H51-I51)/I51</f>
        <v>-1</v>
      </c>
    </row>
    <row r="52" spans="1:10">
      <c r="A52" s="32" t="s">
        <v>54</v>
      </c>
      <c r="B52" s="27">
        <f>[1]折疊總表!Z105</f>
        <v>0</v>
      </c>
      <c r="C52" s="101">
        <f>[2]折疊總表!$Z105</f>
        <v>0</v>
      </c>
      <c r="D52" s="275">
        <v>0</v>
      </c>
      <c r="E52" s="27">
        <f>[1]折疊總表!AA105</f>
        <v>0</v>
      </c>
      <c r="F52" s="273">
        <f>[2]折疊總表!$AA105</f>
        <v>0</v>
      </c>
      <c r="G52" s="275">
        <v>0</v>
      </c>
      <c r="H52" s="96">
        <v>0</v>
      </c>
      <c r="I52" s="97">
        <v>0</v>
      </c>
      <c r="J52" s="275">
        <v>0</v>
      </c>
    </row>
    <row r="53" spans="1:10">
      <c r="A53" s="26" t="s">
        <v>55</v>
      </c>
      <c r="B53" s="27">
        <f>[1]折疊總表!Z111</f>
        <v>0</v>
      </c>
      <c r="C53" s="101">
        <f>[2]折疊總表!$Z111</f>
        <v>0</v>
      </c>
      <c r="D53" s="275">
        <v>0</v>
      </c>
      <c r="E53" s="27">
        <f>[1]折疊總表!AA111</f>
        <v>0</v>
      </c>
      <c r="F53" s="273">
        <f>[2]折疊總表!$AA111</f>
        <v>0</v>
      </c>
      <c r="G53" s="275">
        <v>0</v>
      </c>
      <c r="H53" s="96">
        <v>0</v>
      </c>
      <c r="I53" s="97">
        <v>0</v>
      </c>
      <c r="J53" s="275">
        <v>0</v>
      </c>
    </row>
    <row r="54" spans="1:10">
      <c r="A54" s="26" t="s">
        <v>233</v>
      </c>
      <c r="B54" s="27">
        <f>[1]折疊總表!Z85</f>
        <v>15</v>
      </c>
      <c r="C54" s="101">
        <f>[8]折疊總表!$Z85</f>
        <v>126</v>
      </c>
      <c r="D54" s="181">
        <f>(B54-C54)/C54</f>
        <v>-0.88095238095238093</v>
      </c>
      <c r="E54" s="27">
        <f>[1]折疊總表!AA85</f>
        <v>5095</v>
      </c>
      <c r="F54" s="273">
        <f>[2]折疊總表!$AA85</f>
        <v>41668</v>
      </c>
      <c r="G54" s="207">
        <f>(E54-F54)/F54</f>
        <v>-0.87772391283478923</v>
      </c>
      <c r="H54" s="96">
        <f>E54/B54</f>
        <v>339.66666666666669</v>
      </c>
      <c r="I54" s="97">
        <f>F54/C54</f>
        <v>330.69841269841271</v>
      </c>
      <c r="J54" s="95">
        <f>(H54-I54)/I54</f>
        <v>2.7119132187770012E-2</v>
      </c>
    </row>
    <row r="55" spans="1:10">
      <c r="A55" s="32" t="s">
        <v>57</v>
      </c>
      <c r="B55" s="27">
        <f>[1]折疊總表!Z138</f>
        <v>0</v>
      </c>
      <c r="C55" s="101">
        <f>[2]折疊總表!$Z138</f>
        <v>0</v>
      </c>
      <c r="D55" s="275">
        <v>0</v>
      </c>
      <c r="E55" s="27">
        <f>[1]折疊總表!AA138</f>
        <v>0</v>
      </c>
      <c r="F55" s="273">
        <f>[2]折疊總表!$AA138</f>
        <v>0</v>
      </c>
      <c r="G55" s="275">
        <v>0</v>
      </c>
      <c r="H55" s="96">
        <v>0</v>
      </c>
      <c r="I55" s="97">
        <v>0</v>
      </c>
      <c r="J55" s="275">
        <v>0</v>
      </c>
    </row>
    <row r="56" spans="1:10">
      <c r="A56" s="32" t="s">
        <v>234</v>
      </c>
      <c r="B56" s="27">
        <f>[1]折疊總表!Z31</f>
        <v>276</v>
      </c>
      <c r="C56" s="101">
        <f>[2]折疊總表!$Z31</f>
        <v>656</v>
      </c>
      <c r="D56" s="181">
        <f>(B56-C56)/C56</f>
        <v>-0.57926829268292679</v>
      </c>
      <c r="E56" s="27">
        <f>[1]折疊總表!AA31</f>
        <v>130571</v>
      </c>
      <c r="F56" s="273">
        <f>[2]折疊總表!$AA31</f>
        <v>353069</v>
      </c>
      <c r="G56" s="207">
        <f>(E56-F56)/F56</f>
        <v>-0.63018276880723034</v>
      </c>
      <c r="H56" s="96">
        <f t="shared" ref="H56:I59" si="4">E56/B56</f>
        <v>473.08333333333331</v>
      </c>
      <c r="I56" s="97">
        <f t="shared" si="4"/>
        <v>538.21493902439022</v>
      </c>
      <c r="J56" s="100">
        <f>(H56-I56)/I56</f>
        <v>-0.12101411716501118</v>
      </c>
    </row>
    <row r="57" spans="1:10">
      <c r="A57" s="41" t="s">
        <v>214</v>
      </c>
      <c r="B57" s="27">
        <f>[1]折疊總表!Z18</f>
        <v>556</v>
      </c>
      <c r="C57" s="101">
        <f>[2]折疊總表!$Z18</f>
        <v>204</v>
      </c>
      <c r="D57" s="182">
        <f>(B57-C57)/C57</f>
        <v>1.7254901960784315</v>
      </c>
      <c r="E57" s="27">
        <f>[1]折疊總表!AA18</f>
        <v>254268</v>
      </c>
      <c r="F57" s="273">
        <f>[2]折疊總表!$AA18</f>
        <v>73986</v>
      </c>
      <c r="G57" s="184">
        <f>(E57-F57)/F57</f>
        <v>2.4367042413429569</v>
      </c>
      <c r="H57" s="96">
        <f t="shared" si="4"/>
        <v>457.31654676258995</v>
      </c>
      <c r="I57" s="97">
        <f t="shared" si="4"/>
        <v>362.6764705882353</v>
      </c>
      <c r="J57" s="95">
        <f>(H57-I57)/I57</f>
        <v>0.2609490381905813</v>
      </c>
    </row>
    <row r="58" spans="1:10">
      <c r="A58" s="41" t="s">
        <v>235</v>
      </c>
      <c r="B58" s="27">
        <f>[1]折疊總表!Z16</f>
        <v>297</v>
      </c>
      <c r="C58" s="101">
        <f>[2]折疊總表!$Z16</f>
        <v>551</v>
      </c>
      <c r="D58" s="181">
        <f>(B58-C58)/C58</f>
        <v>-0.46098003629764067</v>
      </c>
      <c r="E58" s="27">
        <f>[1]折疊總表!AA16</f>
        <v>199486</v>
      </c>
      <c r="F58" s="273">
        <f>[2]折疊總表!$AA16</f>
        <v>267558</v>
      </c>
      <c r="G58" s="207">
        <f>(E58-F58)/F58</f>
        <v>-0.25441960247871487</v>
      </c>
      <c r="H58" s="96">
        <f t="shared" si="4"/>
        <v>671.67003367003372</v>
      </c>
      <c r="I58" s="97">
        <f t="shared" si="4"/>
        <v>485.58620689655174</v>
      </c>
      <c r="J58" s="95">
        <f>(H58-I58)/I58</f>
        <v>0.38321481156305759</v>
      </c>
    </row>
    <row r="59" spans="1:10">
      <c r="A59" s="41" t="s">
        <v>60</v>
      </c>
      <c r="B59" s="27">
        <f>[1]折疊總表!Z77</f>
        <v>391</v>
      </c>
      <c r="C59" s="101">
        <f>[2]折疊總表!$Z77</f>
        <v>1589</v>
      </c>
      <c r="D59" s="181">
        <f>(B59-C59)/C59</f>
        <v>-0.75393329137822529</v>
      </c>
      <c r="E59" s="27">
        <f>[1]折疊總表!AA77</f>
        <v>114665</v>
      </c>
      <c r="F59" s="273">
        <f>[2]折疊總表!$AA77</f>
        <v>471087</v>
      </c>
      <c r="G59" s="207">
        <f>(E59-F59)/F59</f>
        <v>-0.75659485402908588</v>
      </c>
      <c r="H59" s="96">
        <f t="shared" si="4"/>
        <v>293.26086956521738</v>
      </c>
      <c r="I59" s="97">
        <f t="shared" si="4"/>
        <v>296.46758967904344</v>
      </c>
      <c r="J59" s="100">
        <f>(H59-I59)/I59</f>
        <v>-1.0816427243523209E-2</v>
      </c>
    </row>
    <row r="60" spans="1:10">
      <c r="A60" s="41" t="s">
        <v>61</v>
      </c>
      <c r="B60" s="27">
        <f>[1]折疊總表!Z81</f>
        <v>0</v>
      </c>
      <c r="C60" s="101">
        <f>[2]折疊總表!$Z81</f>
        <v>0</v>
      </c>
      <c r="D60" s="275">
        <v>0</v>
      </c>
      <c r="E60" s="27">
        <f>[1]折疊總表!AA81</f>
        <v>0</v>
      </c>
      <c r="F60" s="273">
        <f>[2]折疊總表!$AA81</f>
        <v>0</v>
      </c>
      <c r="G60" s="275">
        <v>0</v>
      </c>
      <c r="H60" s="96">
        <v>0</v>
      </c>
      <c r="I60" s="97">
        <v>0</v>
      </c>
      <c r="J60" s="275">
        <v>0</v>
      </c>
    </row>
    <row r="61" spans="1:10">
      <c r="A61" s="41" t="s">
        <v>62</v>
      </c>
      <c r="B61" s="27">
        <f>[1]折疊總表!Z87</f>
        <v>0</v>
      </c>
      <c r="C61" s="101">
        <f>[2]折疊總表!$Z87</f>
        <v>0</v>
      </c>
      <c r="D61" s="275">
        <v>0</v>
      </c>
      <c r="E61" s="27">
        <f>[1]折疊總表!AA87</f>
        <v>0</v>
      </c>
      <c r="F61" s="273">
        <f>[2]折疊總表!$AA87</f>
        <v>0</v>
      </c>
      <c r="G61" s="275">
        <v>0</v>
      </c>
      <c r="H61" s="96">
        <v>0</v>
      </c>
      <c r="I61" s="97">
        <v>0</v>
      </c>
      <c r="J61" s="275">
        <v>0</v>
      </c>
    </row>
    <row r="62" spans="1:10">
      <c r="A62" s="41" t="s">
        <v>216</v>
      </c>
      <c r="B62" s="27">
        <f>[1]折疊總表!Z151</f>
        <v>0</v>
      </c>
      <c r="C62" s="101">
        <f>[2]折疊總表!$Z151</f>
        <v>3</v>
      </c>
      <c r="D62" s="181">
        <f>(B62-C62)/C62</f>
        <v>-1</v>
      </c>
      <c r="E62" s="27">
        <f>[1]折疊總表!AA151</f>
        <v>0</v>
      </c>
      <c r="F62" s="273">
        <f>[2]折疊總表!$AA151</f>
        <v>797</v>
      </c>
      <c r="G62" s="207">
        <f>(E62-F62)/F62</f>
        <v>-1</v>
      </c>
      <c r="H62" s="96">
        <v>0</v>
      </c>
      <c r="I62" s="97">
        <f>F62/C62</f>
        <v>265.66666666666669</v>
      </c>
      <c r="J62" s="100">
        <f>(H62-I62)/I62</f>
        <v>-1</v>
      </c>
    </row>
    <row r="63" spans="1:10">
      <c r="A63" s="41" t="s">
        <v>217</v>
      </c>
      <c r="B63" s="27">
        <f>[1]折疊總表!Z106</f>
        <v>10</v>
      </c>
      <c r="C63" s="101">
        <f>[2]折疊總表!$Z106</f>
        <v>0</v>
      </c>
      <c r="D63" s="275">
        <v>0</v>
      </c>
      <c r="E63" s="27">
        <f>[1]折疊總表!AA106</f>
        <v>12841</v>
      </c>
      <c r="F63" s="273">
        <f>[2]折疊總表!$AA106</f>
        <v>0</v>
      </c>
      <c r="G63" s="275">
        <v>0</v>
      </c>
      <c r="H63" s="96">
        <f>E63/B63</f>
        <v>1284.0999999999999</v>
      </c>
      <c r="I63" s="97">
        <v>0</v>
      </c>
      <c r="J63" s="275">
        <v>0</v>
      </c>
    </row>
    <row r="64" spans="1:10">
      <c r="A64" s="41" t="s">
        <v>236</v>
      </c>
      <c r="B64" s="27">
        <f>[1]折疊總表!Z19</f>
        <v>6</v>
      </c>
      <c r="C64" s="101">
        <f>[2]折疊總表!$Z19</f>
        <v>30</v>
      </c>
      <c r="D64" s="181">
        <f>(B64-C64)/C64</f>
        <v>-0.8</v>
      </c>
      <c r="E64" s="27">
        <f>[1]折疊總表!AA19</f>
        <v>172</v>
      </c>
      <c r="F64" s="273">
        <f>[2]折疊總表!$AA19</f>
        <v>25987</v>
      </c>
      <c r="G64" s="183">
        <f>(E64-F64)/F64</f>
        <v>-0.99338130603763419</v>
      </c>
      <c r="H64" s="96">
        <f>E64/B64</f>
        <v>28.666666666666668</v>
      </c>
      <c r="I64" s="97">
        <f t="shared" ref="H64:I68" si="5">F64/C64</f>
        <v>866.23333333333335</v>
      </c>
      <c r="J64" s="100">
        <f>(H64-I64)/I64</f>
        <v>-0.96690653018817108</v>
      </c>
    </row>
    <row r="65" spans="1:10">
      <c r="A65" s="41" t="s">
        <v>66</v>
      </c>
      <c r="B65" s="27">
        <f>[1]折疊總表!Z20</f>
        <v>0</v>
      </c>
      <c r="C65" s="101">
        <f>[2]折疊總表!$Z20</f>
        <v>157</v>
      </c>
      <c r="D65" s="181">
        <f>(B65-C65)/C65</f>
        <v>-1</v>
      </c>
      <c r="E65" s="27">
        <f>[1]折疊總表!AA20</f>
        <v>0</v>
      </c>
      <c r="F65" s="273">
        <f>[2]折疊總表!$AA20</f>
        <v>40111</v>
      </c>
      <c r="G65" s="183">
        <f>(E65-F65)/F65</f>
        <v>-1</v>
      </c>
      <c r="H65" s="96">
        <v>0</v>
      </c>
      <c r="I65" s="97">
        <f t="shared" si="5"/>
        <v>255.48407643312103</v>
      </c>
      <c r="J65" s="100">
        <f>(H65-I65)/I65</f>
        <v>-1</v>
      </c>
    </row>
    <row r="66" spans="1:10">
      <c r="A66" s="41" t="s">
        <v>219</v>
      </c>
      <c r="B66" s="27">
        <f>[1]折疊總表!Z17</f>
        <v>0</v>
      </c>
      <c r="C66" s="101">
        <f>[2]折疊總表!$Z17</f>
        <v>1</v>
      </c>
      <c r="D66" s="181">
        <f>(B66-C66)/C66</f>
        <v>-1</v>
      </c>
      <c r="E66" s="27">
        <f>[1]折疊總表!AA17</f>
        <v>0</v>
      </c>
      <c r="F66" s="273">
        <f>[2]折疊總表!$AA17</f>
        <v>1029</v>
      </c>
      <c r="G66" s="183">
        <f>(E66-F66)/F66</f>
        <v>-1</v>
      </c>
      <c r="H66" s="96">
        <v>0</v>
      </c>
      <c r="I66" s="97">
        <f t="shared" si="5"/>
        <v>1029</v>
      </c>
      <c r="J66" s="100">
        <f>(H66-I66)/I66</f>
        <v>-1</v>
      </c>
    </row>
    <row r="67" spans="1:10">
      <c r="A67" s="32" t="s">
        <v>68</v>
      </c>
      <c r="B67" s="27">
        <f>B68-B48-B42-B12-B7</f>
        <v>13</v>
      </c>
      <c r="C67" s="101">
        <f>C68-C48-C42-C12-C7</f>
        <v>272</v>
      </c>
      <c r="D67" s="181">
        <f>(B67-C67)/C67</f>
        <v>-0.95220588235294112</v>
      </c>
      <c r="E67" s="27">
        <f>E68-E48-E42-E12-E7</f>
        <v>1848</v>
      </c>
      <c r="F67" s="101">
        <f>F68-F48-F42-F12-F7</f>
        <v>114723</v>
      </c>
      <c r="G67" s="207">
        <f>(E67-F67)/F67</f>
        <v>-0.98389163463298557</v>
      </c>
      <c r="H67" s="96">
        <f t="shared" si="5"/>
        <v>142.15384615384616</v>
      </c>
      <c r="I67" s="97">
        <f t="shared" si="5"/>
        <v>421.77573529411762</v>
      </c>
      <c r="J67" s="100">
        <f>(H67-I67)/I67</f>
        <v>-0.66296343232092825</v>
      </c>
    </row>
    <row r="68" spans="1:10">
      <c r="A68" s="34" t="s">
        <v>69</v>
      </c>
      <c r="B68" s="35">
        <f>[1]折疊總表!Z11</f>
        <v>10961</v>
      </c>
      <c r="C68" s="101">
        <f>[2]折疊總表!$Z11</f>
        <v>21524</v>
      </c>
      <c r="D68" s="181">
        <f>(B68-C68)/C68</f>
        <v>-0.49075450659728675</v>
      </c>
      <c r="E68" s="35">
        <f>[1]折疊總表!AA11</f>
        <v>1878838</v>
      </c>
      <c r="F68" s="273">
        <f>[2]折疊總表!$AA11</f>
        <v>4925534</v>
      </c>
      <c r="G68" s="181">
        <f>(E68-F68)/F68</f>
        <v>-0.61855140985728652</v>
      </c>
      <c r="H68" s="96">
        <f t="shared" si="5"/>
        <v>171.41118511084755</v>
      </c>
      <c r="I68" s="97">
        <f t="shared" si="5"/>
        <v>228.83915629065228</v>
      </c>
      <c r="J68" s="100">
        <f>(H68-I68)/I68</f>
        <v>-0.25095342995787201</v>
      </c>
    </row>
    <row r="69" spans="1:10" ht="12.75" customHeight="1">
      <c r="A69" s="42"/>
      <c r="B69" s="43"/>
      <c r="C69" s="278"/>
      <c r="D69" s="279"/>
      <c r="E69" s="43"/>
      <c r="F69" s="278"/>
      <c r="G69" s="279"/>
    </row>
    <row r="70" spans="1:10">
      <c r="A70" s="280" t="s">
        <v>183</v>
      </c>
      <c r="B70" s="159"/>
      <c r="C70" s="137"/>
      <c r="D70" s="138"/>
      <c r="E70" s="159"/>
      <c r="F70" s="137"/>
      <c r="G70" s="138" t="s">
        <v>237</v>
      </c>
    </row>
    <row r="71" spans="1:10">
      <c r="A71" s="116"/>
      <c r="B71" s="116"/>
      <c r="C71" s="137"/>
      <c r="D71" s="138"/>
      <c r="E71" s="116"/>
      <c r="F71" s="137"/>
      <c r="G71" s="138"/>
    </row>
    <row r="72" spans="1:10">
      <c r="A72" s="116"/>
      <c r="B72" s="116"/>
      <c r="C72" s="137"/>
      <c r="D72" s="138"/>
      <c r="E72" s="116"/>
      <c r="F72" s="137"/>
      <c r="G72" s="138"/>
    </row>
    <row r="73" spans="1:10">
      <c r="A73" s="116"/>
      <c r="B73" s="116"/>
      <c r="C73" s="137"/>
      <c r="D73" s="138"/>
      <c r="E73" s="116"/>
      <c r="F73" s="137"/>
      <c r="G73" s="138"/>
    </row>
    <row r="74" spans="1:10">
      <c r="A74" s="116"/>
      <c r="B74" s="116"/>
      <c r="C74" s="137"/>
      <c r="D74" s="138"/>
      <c r="E74" s="116"/>
      <c r="F74" s="137"/>
      <c r="G74" s="138"/>
    </row>
    <row r="75" spans="1:10">
      <c r="A75" s="116"/>
      <c r="B75" s="116"/>
      <c r="C75" s="137"/>
      <c r="D75" s="138"/>
      <c r="E75" s="116"/>
      <c r="F75" s="137"/>
      <c r="G75" s="138"/>
    </row>
    <row r="76" spans="1:10">
      <c r="A76" s="116"/>
      <c r="B76" s="116"/>
      <c r="C76" s="137"/>
      <c r="D76" s="138"/>
      <c r="E76" s="116"/>
      <c r="F76" s="137"/>
      <c r="G76" s="138"/>
    </row>
    <row r="77" spans="1:10">
      <c r="A77" s="116"/>
      <c r="B77" s="116"/>
      <c r="C77" s="137"/>
      <c r="D77" s="138"/>
      <c r="E77" s="116"/>
      <c r="F77" s="137"/>
      <c r="G77" s="138"/>
    </row>
    <row r="78" spans="1:10">
      <c r="A78" s="116"/>
      <c r="B78" s="116"/>
      <c r="C78" s="137"/>
      <c r="D78" s="138"/>
      <c r="E78" s="116"/>
      <c r="F78" s="137"/>
      <c r="G78" s="138"/>
    </row>
  </sheetData>
  <phoneticPr fontId="3" type="noConversion"/>
  <pageMargins left="0.31496062992125984" right="0.31496062992125984" top="0.55118110236220474" bottom="0.19685039370078741" header="0.31496062992125984" footer="0.31496062992125984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6"/>
  <sheetViews>
    <sheetView workbookViewId="0">
      <selection activeCell="G63" sqref="G63"/>
    </sheetView>
  </sheetViews>
  <sheetFormatPr defaultRowHeight="16.5"/>
  <cols>
    <col min="1" max="1" width="17.125" style="5" customWidth="1"/>
    <col min="2" max="2" width="10.75" style="5" customWidth="1"/>
    <col min="3" max="3" width="15.125" style="5" customWidth="1"/>
    <col min="4" max="4" width="10.5" style="5" customWidth="1"/>
    <col min="5" max="5" width="12.375" style="5" customWidth="1"/>
    <col min="6" max="6" width="9.5" style="5" customWidth="1"/>
    <col min="7" max="7" width="16.875" style="5" customWidth="1"/>
    <col min="8" max="8" width="10.125" style="5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238</v>
      </c>
      <c r="B1" s="1"/>
      <c r="C1" s="1"/>
      <c r="D1" s="1"/>
      <c r="E1" s="2"/>
      <c r="F1" s="2"/>
      <c r="G1" s="2"/>
      <c r="H1" s="2"/>
      <c r="I1" s="2"/>
    </row>
    <row r="2" spans="1:9" ht="19.5">
      <c r="A2" s="1"/>
      <c r="B2" s="1"/>
      <c r="C2" s="1"/>
      <c r="D2" s="1"/>
      <c r="E2" s="2"/>
      <c r="F2" s="2"/>
      <c r="G2" s="2"/>
      <c r="H2" s="2"/>
      <c r="I2" s="2"/>
    </row>
    <row r="3" spans="1:9" s="285" customFormat="1" ht="17.25">
      <c r="A3" s="281" t="s">
        <v>239</v>
      </c>
      <c r="B3" s="282"/>
      <c r="C3" s="282"/>
      <c r="D3" s="282"/>
      <c r="E3" s="283"/>
      <c r="F3" s="283"/>
      <c r="G3" s="283"/>
      <c r="H3" s="283"/>
      <c r="I3" s="284"/>
    </row>
    <row r="4" spans="1:9" s="285" customFormat="1" ht="17.25">
      <c r="A4" s="286" t="s">
        <v>240</v>
      </c>
      <c r="B4" s="287"/>
      <c r="C4" s="287"/>
      <c r="D4" s="287"/>
      <c r="E4" s="288"/>
      <c r="F4" s="288"/>
      <c r="G4" s="288"/>
      <c r="H4" s="288"/>
      <c r="I4" s="289"/>
    </row>
    <row r="5" spans="1:9" s="294" customFormat="1">
      <c r="A5" s="290" t="s">
        <v>241</v>
      </c>
      <c r="B5" s="291" t="s">
        <v>242</v>
      </c>
      <c r="C5" s="291" t="s">
        <v>243</v>
      </c>
      <c r="D5" s="292" t="s">
        <v>5</v>
      </c>
      <c r="E5" s="291" t="s">
        <v>244</v>
      </c>
      <c r="F5" s="293" t="s">
        <v>7</v>
      </c>
      <c r="G5" s="291" t="s">
        <v>245</v>
      </c>
      <c r="H5" s="293" t="s">
        <v>7</v>
      </c>
      <c r="I5" s="292" t="s">
        <v>5</v>
      </c>
    </row>
    <row r="6" spans="1:9" s="294" customFormat="1">
      <c r="A6" s="295"/>
      <c r="B6" s="296" t="s">
        <v>9</v>
      </c>
      <c r="C6" s="297" t="s">
        <v>10</v>
      </c>
      <c r="D6" s="295" t="s">
        <v>10</v>
      </c>
      <c r="E6" s="293" t="s">
        <v>9</v>
      </c>
      <c r="F6" s="293"/>
      <c r="G6" s="291" t="s">
        <v>10</v>
      </c>
      <c r="H6" s="291"/>
      <c r="I6" s="292" t="s">
        <v>10</v>
      </c>
    </row>
    <row r="7" spans="1:9" s="294" customFormat="1">
      <c r="A7" s="298" t="s">
        <v>11</v>
      </c>
      <c r="B7" s="299"/>
      <c r="C7" s="300"/>
      <c r="D7" s="298"/>
      <c r="E7" s="301"/>
      <c r="F7" s="302"/>
      <c r="G7" s="302"/>
      <c r="H7" s="302"/>
      <c r="I7" s="303"/>
    </row>
    <row r="8" spans="1:9" s="294" customFormat="1">
      <c r="A8" s="304" t="s">
        <v>12</v>
      </c>
      <c r="B8" s="305">
        <f>SUM(B9:B11)</f>
        <v>6004</v>
      </c>
      <c r="C8" s="306">
        <f>SUM(C9:C11)</f>
        <v>8478580</v>
      </c>
      <c r="D8" s="307">
        <f>C8/B8</f>
        <v>1412.1552298467689</v>
      </c>
      <c r="E8" s="308">
        <f xml:space="preserve"> SUM(E9:E11)</f>
        <v>31235</v>
      </c>
      <c r="F8" s="309">
        <f>E8/E64</f>
        <v>0.22901407004963745</v>
      </c>
      <c r="G8" s="310">
        <f>SUM(G9:G11)</f>
        <v>45915540</v>
      </c>
      <c r="H8" s="309">
        <f>G8/G64</f>
        <v>0.23936252776701691</v>
      </c>
      <c r="I8" s="311">
        <f>G8/E8</f>
        <v>1470.0028813830638</v>
      </c>
    </row>
    <row r="9" spans="1:9" s="294" customFormat="1">
      <c r="A9" s="312" t="s">
        <v>13</v>
      </c>
      <c r="B9" s="313">
        <f>[9]總表!$L96</f>
        <v>5443</v>
      </c>
      <c r="C9" s="313">
        <f>[9]總表!$M96</f>
        <v>7686417</v>
      </c>
      <c r="D9" s="314">
        <f>C9/B9</f>
        <v>1412.165533713026</v>
      </c>
      <c r="E9" s="315">
        <f>[9]總表!$Z96</f>
        <v>28744</v>
      </c>
      <c r="F9" s="309">
        <f>E9/E64</f>
        <v>0.21075013380844496</v>
      </c>
      <c r="G9" s="316">
        <f>[9]總表!$AA96</f>
        <v>42424404</v>
      </c>
      <c r="H9" s="309">
        <f>G9/G64</f>
        <v>0.22116286948708747</v>
      </c>
      <c r="I9" s="311">
        <f>G9/E9</f>
        <v>1475.9394656276093</v>
      </c>
    </row>
    <row r="10" spans="1:9" s="294" customFormat="1">
      <c r="A10" s="41" t="s">
        <v>14</v>
      </c>
      <c r="B10" s="313">
        <f>[9]總表!$L97</f>
        <v>470</v>
      </c>
      <c r="C10" s="313">
        <f>[9]總表!$M97</f>
        <v>659609</v>
      </c>
      <c r="D10" s="314">
        <f>C10/B10</f>
        <v>1403.4234042553192</v>
      </c>
      <c r="E10" s="315">
        <f>[9]總表!$Z97</f>
        <v>2207</v>
      </c>
      <c r="F10" s="309">
        <f>E10/E64</f>
        <v>1.6181656878487268E-2</v>
      </c>
      <c r="G10" s="316">
        <f>[9]總表!$AA97</f>
        <v>3044316</v>
      </c>
      <c r="H10" s="309">
        <f>G10/G64</f>
        <v>1.5870338736766982E-2</v>
      </c>
      <c r="I10" s="311">
        <f>G10/E10</f>
        <v>1379.391028545537</v>
      </c>
    </row>
    <row r="11" spans="1:9" s="294" customFormat="1">
      <c r="A11" s="41" t="s">
        <v>15</v>
      </c>
      <c r="B11" s="313">
        <f>[9]總表!$L98</f>
        <v>91</v>
      </c>
      <c r="C11" s="313">
        <f>[9]總表!$M98</f>
        <v>132554</v>
      </c>
      <c r="D11" s="314">
        <f>C11/B11</f>
        <v>1456.6373626373627</v>
      </c>
      <c r="E11" s="315">
        <f>[9]總表!$Z98</f>
        <v>284</v>
      </c>
      <c r="F11" s="309">
        <f>E11/E64</f>
        <v>2.0822793627052034E-3</v>
      </c>
      <c r="G11" s="316">
        <f>[9]總表!$AA98</f>
        <v>446820</v>
      </c>
      <c r="H11" s="309">
        <f>G11/G64</f>
        <v>2.3293195431624784E-3</v>
      </c>
      <c r="I11" s="311">
        <f>G11/E11</f>
        <v>1573.3098591549297</v>
      </c>
    </row>
    <row r="12" spans="1:9" s="294" customFormat="1">
      <c r="A12" s="41"/>
      <c r="B12" s="37"/>
      <c r="C12" s="37"/>
      <c r="D12" s="41"/>
      <c r="E12" s="316"/>
      <c r="F12" s="317"/>
      <c r="G12" s="316"/>
      <c r="H12" s="317"/>
      <c r="I12" s="318"/>
    </row>
    <row r="13" spans="1:9" s="294" customFormat="1">
      <c r="A13" s="319" t="s">
        <v>16</v>
      </c>
      <c r="B13" s="320">
        <f>SUM(B14:B40)</f>
        <v>16189</v>
      </c>
      <c r="C13" s="320">
        <f>SUM(C14:C40)</f>
        <v>22609235</v>
      </c>
      <c r="D13" s="314">
        <f t="shared" ref="D13:D21" si="0">C13/B13</f>
        <v>1396.5800852430664</v>
      </c>
      <c r="E13" s="321">
        <f>SUM(E14:E40)</f>
        <v>88168</v>
      </c>
      <c r="F13" s="309">
        <f>E13/E64</f>
        <v>0.64644509454574783</v>
      </c>
      <c r="G13" s="310">
        <f>SUM(G14:G40)</f>
        <v>117629976</v>
      </c>
      <c r="H13" s="309">
        <f>G13/G64</f>
        <v>0.6132174073643375</v>
      </c>
      <c r="I13" s="311">
        <f t="shared" ref="I13:I21" si="1">G13/E13</f>
        <v>1334.1572452590508</v>
      </c>
    </row>
    <row r="14" spans="1:9" s="294" customFormat="1">
      <c r="A14" s="312" t="s">
        <v>17</v>
      </c>
      <c r="B14" s="313">
        <f>[9]總表!$L39</f>
        <v>7094</v>
      </c>
      <c r="C14" s="313">
        <f>[9]總表!$M39</f>
        <v>9362900</v>
      </c>
      <c r="D14" s="314">
        <f t="shared" si="0"/>
        <v>1319.8336622497886</v>
      </c>
      <c r="E14" s="313">
        <f>[9]總表!$Z39</f>
        <v>35956</v>
      </c>
      <c r="F14" s="309">
        <f>E14/E64</f>
        <v>0.26362829846981795</v>
      </c>
      <c r="G14" s="313">
        <f>[9]總表!$AA39</f>
        <v>49675956</v>
      </c>
      <c r="H14" s="309">
        <f>G14/G64</f>
        <v>0.25896597094149632</v>
      </c>
      <c r="I14" s="311">
        <f t="shared" si="1"/>
        <v>1381.5762598731783</v>
      </c>
    </row>
    <row r="15" spans="1:9" s="294" customFormat="1">
      <c r="A15" s="312" t="s">
        <v>18</v>
      </c>
      <c r="B15" s="313">
        <f>[9]總表!$L40</f>
        <v>2060</v>
      </c>
      <c r="C15" s="313">
        <f>[9]總表!$M40</f>
        <v>2869509</v>
      </c>
      <c r="D15" s="314">
        <f t="shared" si="0"/>
        <v>1392.9655339805824</v>
      </c>
      <c r="E15" s="313">
        <f>[9]總表!$Z40</f>
        <v>22308</v>
      </c>
      <c r="F15" s="309">
        <f>E15/E64</f>
        <v>0.16356157754657633</v>
      </c>
      <c r="G15" s="313">
        <f>[9]總表!$AA40</f>
        <v>25657738</v>
      </c>
      <c r="H15" s="309">
        <f>G15/G64</f>
        <v>0.1337564803651192</v>
      </c>
      <c r="I15" s="311">
        <f t="shared" si="1"/>
        <v>1150.158597812444</v>
      </c>
    </row>
    <row r="16" spans="1:9" s="294" customFormat="1">
      <c r="A16" s="41" t="s">
        <v>19</v>
      </c>
      <c r="B16" s="313">
        <f>[9]總表!$L41</f>
        <v>1114</v>
      </c>
      <c r="C16" s="313">
        <f>[9]總表!$M41</f>
        <v>1547495</v>
      </c>
      <c r="D16" s="314">
        <f t="shared" si="0"/>
        <v>1389.1337522441652</v>
      </c>
      <c r="E16" s="313">
        <f>[9]總表!$Z41</f>
        <v>2955</v>
      </c>
      <c r="F16" s="309">
        <f>E16/E64</f>
        <v>2.1665970129555904E-2</v>
      </c>
      <c r="G16" s="313">
        <f>[9]總表!$AA41</f>
        <v>4727064</v>
      </c>
      <c r="H16" s="309">
        <f>G16/G64</f>
        <v>2.4642680625262516E-2</v>
      </c>
      <c r="I16" s="311">
        <f t="shared" si="1"/>
        <v>1599.6832487309646</v>
      </c>
    </row>
    <row r="17" spans="1:9" s="294" customFormat="1">
      <c r="A17" s="312" t="s">
        <v>20</v>
      </c>
      <c r="B17" s="313">
        <f>[9]總表!$L42</f>
        <v>1155</v>
      </c>
      <c r="C17" s="313">
        <f>[9]總表!$M42</f>
        <v>1256480</v>
      </c>
      <c r="D17" s="314">
        <f t="shared" si="0"/>
        <v>1087.861471861472</v>
      </c>
      <c r="E17" s="313">
        <f>[9]總表!$Z42</f>
        <v>6582</v>
      </c>
      <c r="F17" s="309">
        <f>E17/E64</f>
        <v>4.8259023821569186E-2</v>
      </c>
      <c r="G17" s="313">
        <f>[9]總表!$AA42</f>
        <v>6847330</v>
      </c>
      <c r="H17" s="309">
        <f>G17/G64</f>
        <v>3.5695849754896231E-2</v>
      </c>
      <c r="I17" s="311">
        <f t="shared" si="1"/>
        <v>1040.3114554846552</v>
      </c>
    </row>
    <row r="18" spans="1:9" s="294" customFormat="1">
      <c r="A18" s="312" t="s">
        <v>21</v>
      </c>
      <c r="B18" s="313">
        <f>[9]總表!$L43</f>
        <v>392</v>
      </c>
      <c r="C18" s="313">
        <f>[9]總表!$M43</f>
        <v>590150</v>
      </c>
      <c r="D18" s="314">
        <f t="shared" si="0"/>
        <v>1505.4846938775511</v>
      </c>
      <c r="E18" s="313">
        <f>[9]總表!$Z43</f>
        <v>1187</v>
      </c>
      <c r="F18" s="309">
        <f>E18/E64</f>
        <v>8.7030478997573123E-3</v>
      </c>
      <c r="G18" s="313">
        <f>[9]總表!$AA43</f>
        <v>2111842</v>
      </c>
      <c r="H18" s="309">
        <f>G18/G64</f>
        <v>1.100925393373469E-2</v>
      </c>
      <c r="I18" s="311">
        <f t="shared" si="1"/>
        <v>1779.1423757371524</v>
      </c>
    </row>
    <row r="19" spans="1:9" s="294" customFormat="1">
      <c r="A19" s="41" t="s">
        <v>22</v>
      </c>
      <c r="B19" s="313">
        <f>[9]總表!$L44</f>
        <v>1755</v>
      </c>
      <c r="C19" s="313">
        <f>[9]總表!$M44</f>
        <v>3394437</v>
      </c>
      <c r="D19" s="314">
        <f t="shared" si="0"/>
        <v>1934.1521367521368</v>
      </c>
      <c r="E19" s="313">
        <f>[9]總表!$Z44</f>
        <v>8060</v>
      </c>
      <c r="F19" s="309">
        <f>E19/E64</f>
        <v>5.9095674871140633E-2</v>
      </c>
      <c r="G19" s="313">
        <f>[9]總表!$AA44</f>
        <v>14772848</v>
      </c>
      <c r="H19" s="309">
        <f>G19/G64</f>
        <v>7.7012406684053375E-2</v>
      </c>
      <c r="I19" s="311">
        <f t="shared" si="1"/>
        <v>1832.859553349876</v>
      </c>
    </row>
    <row r="20" spans="1:9" s="294" customFormat="1">
      <c r="A20" s="41" t="s">
        <v>23</v>
      </c>
      <c r="B20" s="313">
        <f>[9]總表!$L45</f>
        <v>94</v>
      </c>
      <c r="C20" s="313">
        <f>[9]總表!$M45</f>
        <v>89766</v>
      </c>
      <c r="D20" s="314">
        <f t="shared" si="0"/>
        <v>954.95744680851067</v>
      </c>
      <c r="E20" s="313">
        <f>[9]總表!$Z45</f>
        <v>1477</v>
      </c>
      <c r="F20" s="309">
        <f>E20/E64</f>
        <v>1.0829319079984457E-2</v>
      </c>
      <c r="G20" s="313">
        <f>[9]總表!$AA45</f>
        <v>2185821</v>
      </c>
      <c r="H20" s="309">
        <f>G20/G64</f>
        <v>1.1394914223076298E-2</v>
      </c>
      <c r="I20" s="311">
        <f t="shared" si="1"/>
        <v>1479.9058903182126</v>
      </c>
    </row>
    <row r="21" spans="1:9" s="294" customFormat="1">
      <c r="A21" s="312" t="s">
        <v>24</v>
      </c>
      <c r="B21" s="313">
        <f>[9]總表!$L46</f>
        <v>421</v>
      </c>
      <c r="C21" s="313">
        <f>[9]總表!$M46</f>
        <v>456847</v>
      </c>
      <c r="D21" s="314">
        <f t="shared" si="0"/>
        <v>1085.1472684085511</v>
      </c>
      <c r="E21" s="313">
        <f>[9]總表!$Z46</f>
        <v>2874</v>
      </c>
      <c r="F21" s="309">
        <f>E21/E64</f>
        <v>2.10720805930097E-2</v>
      </c>
      <c r="G21" s="313">
        <f>[9]總表!$AA46</f>
        <v>2625359</v>
      </c>
      <c r="H21" s="309">
        <f>G21/G64</f>
        <v>1.3686271936165572E-2</v>
      </c>
      <c r="I21" s="311">
        <f t="shared" si="1"/>
        <v>913.48608211551846</v>
      </c>
    </row>
    <row r="22" spans="1:9" s="294" customFormat="1">
      <c r="A22" s="41" t="s">
        <v>25</v>
      </c>
      <c r="B22" s="313">
        <f>[9]總表!$L47</f>
        <v>0</v>
      </c>
      <c r="C22" s="313">
        <f>[9]總表!$M47</f>
        <v>0</v>
      </c>
      <c r="D22" s="322" t="s">
        <v>194</v>
      </c>
      <c r="E22" s="313">
        <f>[9]總表!$Z47</f>
        <v>0</v>
      </c>
      <c r="F22" s="309">
        <f>E22/E64</f>
        <v>0</v>
      </c>
      <c r="G22" s="313">
        <f>[9]總表!$AA47</f>
        <v>0</v>
      </c>
      <c r="H22" s="309">
        <f>G22/G64</f>
        <v>0</v>
      </c>
      <c r="I22" s="307" t="s">
        <v>194</v>
      </c>
    </row>
    <row r="23" spans="1:9" s="294" customFormat="1">
      <c r="A23" s="312" t="s">
        <v>26</v>
      </c>
      <c r="B23" s="313">
        <f>[9]總表!$L48</f>
        <v>0</v>
      </c>
      <c r="C23" s="313">
        <f>[9]總表!$M48</f>
        <v>0</v>
      </c>
      <c r="D23" s="314" t="s">
        <v>194</v>
      </c>
      <c r="E23" s="313">
        <f>[9]總表!$Z48</f>
        <v>0</v>
      </c>
      <c r="F23" s="309">
        <f>E23/E64</f>
        <v>0</v>
      </c>
      <c r="G23" s="313">
        <f>[9]總表!$AA48</f>
        <v>0</v>
      </c>
      <c r="H23" s="309">
        <f>G23/G64</f>
        <v>0</v>
      </c>
      <c r="I23" s="307" t="s">
        <v>194</v>
      </c>
    </row>
    <row r="24" spans="1:9" s="294" customFormat="1">
      <c r="A24" s="41" t="s">
        <v>27</v>
      </c>
      <c r="B24" s="313">
        <f>[9]總表!$L49</f>
        <v>0</v>
      </c>
      <c r="C24" s="313">
        <f>[9]總表!$M49</f>
        <v>0</v>
      </c>
      <c r="D24" s="314" t="s">
        <v>194</v>
      </c>
      <c r="E24" s="313">
        <f>[9]總表!$Z49</f>
        <v>0</v>
      </c>
      <c r="F24" s="309">
        <f>E24/E64</f>
        <v>0</v>
      </c>
      <c r="G24" s="313">
        <f>[9]總表!$AA49</f>
        <v>0</v>
      </c>
      <c r="H24" s="309">
        <f>G24/G64</f>
        <v>0</v>
      </c>
      <c r="I24" s="307" t="s">
        <v>194</v>
      </c>
    </row>
    <row r="25" spans="1:9" s="294" customFormat="1">
      <c r="A25" s="41" t="s">
        <v>28</v>
      </c>
      <c r="B25" s="313">
        <f>[9]總表!$L50</f>
        <v>0</v>
      </c>
      <c r="C25" s="313">
        <f>[9]總表!$M50</f>
        <v>0</v>
      </c>
      <c r="D25" s="314" t="s">
        <v>194</v>
      </c>
      <c r="E25" s="313">
        <f>[9]總表!$Z50</f>
        <v>17</v>
      </c>
      <c r="F25" s="309">
        <f>E25/E64</f>
        <v>1.2464348297883259E-4</v>
      </c>
      <c r="G25" s="313">
        <f>[9]總表!$AA50</f>
        <v>18895</v>
      </c>
      <c r="H25" s="309">
        <f>G25/G64</f>
        <v>9.8501617582147231E-5</v>
      </c>
      <c r="I25" s="311">
        <f t="shared" ref="I25:I30" si="2">G25/E25</f>
        <v>1111.4705882352941</v>
      </c>
    </row>
    <row r="26" spans="1:9" s="294" customFormat="1">
      <c r="A26" s="41" t="s">
        <v>29</v>
      </c>
      <c r="B26" s="313">
        <f>[9]總表!$L51</f>
        <v>2</v>
      </c>
      <c r="C26" s="313">
        <f>[9]總表!$M51</f>
        <v>4099</v>
      </c>
      <c r="D26" s="314">
        <f>C26/B26</f>
        <v>2049.5</v>
      </c>
      <c r="E26" s="313">
        <f>[9]總表!$Z51</f>
        <v>427</v>
      </c>
      <c r="F26" s="309">
        <f>E26/E64</f>
        <v>3.1307510136447956E-3</v>
      </c>
      <c r="G26" s="313">
        <f>[9]總表!$AA51</f>
        <v>493438</v>
      </c>
      <c r="H26" s="309">
        <f>G26/G64</f>
        <v>2.5723440686160129E-3</v>
      </c>
      <c r="I26" s="311">
        <f t="shared" si="2"/>
        <v>1155.5925058548009</v>
      </c>
    </row>
    <row r="27" spans="1:9" s="294" customFormat="1">
      <c r="A27" s="312" t="s">
        <v>30</v>
      </c>
      <c r="B27" s="313">
        <f>[9]總表!$L52</f>
        <v>164</v>
      </c>
      <c r="C27" s="313">
        <f>[9]總表!$M52</f>
        <v>203343</v>
      </c>
      <c r="D27" s="314">
        <f>C27/B27</f>
        <v>1239.8963414634147</v>
      </c>
      <c r="E27" s="313">
        <f>[9]總表!$Z52</f>
        <v>922</v>
      </c>
      <c r="F27" s="309">
        <f>E27/E64</f>
        <v>6.7600759592049212E-3</v>
      </c>
      <c r="G27" s="313">
        <f>[9]總表!$AA52</f>
        <v>1036272</v>
      </c>
      <c r="H27" s="309">
        <f>G27/G64</f>
        <v>5.4021946681707799E-3</v>
      </c>
      <c r="I27" s="311">
        <f t="shared" si="2"/>
        <v>1123.939262472885</v>
      </c>
    </row>
    <row r="28" spans="1:9" s="294" customFormat="1">
      <c r="A28" s="312" t="s">
        <v>31</v>
      </c>
      <c r="B28" s="313">
        <f>[9]總表!$L53</f>
        <v>0</v>
      </c>
      <c r="C28" s="313">
        <f>[9]總表!$M53</f>
        <v>0</v>
      </c>
      <c r="D28" s="314" t="s">
        <v>194</v>
      </c>
      <c r="E28" s="313">
        <f>[9]總表!$Z53</f>
        <v>119</v>
      </c>
      <c r="F28" s="309">
        <f>E28/E64</f>
        <v>8.7250438085182823E-4</v>
      </c>
      <c r="G28" s="313">
        <f>[9]總表!$AA53</f>
        <v>193119</v>
      </c>
      <c r="H28" s="309">
        <f>G28/G64</f>
        <v>1.0067496102591528E-3</v>
      </c>
      <c r="I28" s="311">
        <f t="shared" si="2"/>
        <v>1622.8487394957983</v>
      </c>
    </row>
    <row r="29" spans="1:9" s="294" customFormat="1">
      <c r="A29" s="323" t="s">
        <v>246</v>
      </c>
      <c r="B29" s="313">
        <f>[9]總表!$L54</f>
        <v>18</v>
      </c>
      <c r="C29" s="313">
        <f>[9]總表!$M54</f>
        <v>33380</v>
      </c>
      <c r="D29" s="314">
        <f>C29/B29</f>
        <v>1854.4444444444443</v>
      </c>
      <c r="E29" s="313">
        <f>[9]總表!$Z54</f>
        <v>144</v>
      </c>
      <c r="F29" s="309">
        <f>E29/E64</f>
        <v>1.0558036205265821E-3</v>
      </c>
      <c r="G29" s="313">
        <f>[9]總表!$AA54</f>
        <v>191475</v>
      </c>
      <c r="H29" s="309">
        <f>G29/G64</f>
        <v>9.981792657603409E-4</v>
      </c>
      <c r="I29" s="311">
        <f t="shared" si="2"/>
        <v>1329.6875</v>
      </c>
    </row>
    <row r="30" spans="1:9" s="294" customFormat="1">
      <c r="A30" s="323" t="s">
        <v>247</v>
      </c>
      <c r="B30" s="313">
        <f>[9]總表!$L55</f>
        <v>3</v>
      </c>
      <c r="C30" s="313">
        <f>[9]總表!$M55</f>
        <v>3236</v>
      </c>
      <c r="D30" s="314">
        <f>C30/B30</f>
        <v>1078.6666666666667</v>
      </c>
      <c r="E30" s="313">
        <f>[9]總表!$Z55</f>
        <v>20</v>
      </c>
      <c r="F30" s="309">
        <f>E30/E64</f>
        <v>1.4663939173980306E-4</v>
      </c>
      <c r="G30" s="313">
        <f>[9]總表!$AA55</f>
        <v>25837</v>
      </c>
      <c r="H30" s="309">
        <f>G30/G64</f>
        <v>1.3469099198041483E-4</v>
      </c>
      <c r="I30" s="311">
        <f t="shared" si="2"/>
        <v>1291.8499999999999</v>
      </c>
    </row>
    <row r="31" spans="1:9" s="294" customFormat="1">
      <c r="A31" s="323" t="s">
        <v>248</v>
      </c>
      <c r="B31" s="313">
        <f>[9]總表!$L56</f>
        <v>0</v>
      </c>
      <c r="C31" s="313">
        <f>[9]總表!$M56</f>
        <v>0</v>
      </c>
      <c r="D31" s="314" t="s">
        <v>194</v>
      </c>
      <c r="E31" s="313">
        <f>[9]總表!$Z56</f>
        <v>0</v>
      </c>
      <c r="F31" s="309">
        <f>E31/E64</f>
        <v>0</v>
      </c>
      <c r="G31" s="313">
        <f>[9]總表!$AA56</f>
        <v>0</v>
      </c>
      <c r="H31" s="309">
        <f>G31/G64</f>
        <v>0</v>
      </c>
      <c r="I31" s="307" t="s">
        <v>194</v>
      </c>
    </row>
    <row r="32" spans="1:9" s="294" customFormat="1">
      <c r="A32" s="323" t="s">
        <v>249</v>
      </c>
      <c r="B32" s="313">
        <f>[9]總表!$L57</f>
        <v>0</v>
      </c>
      <c r="C32" s="313">
        <f>[9]總表!$M57</f>
        <v>0</v>
      </c>
      <c r="D32" s="314" t="s">
        <v>194</v>
      </c>
      <c r="E32" s="313">
        <f>[9]總表!$Z57</f>
        <v>0</v>
      </c>
      <c r="F32" s="309">
        <f>E32/E64</f>
        <v>0</v>
      </c>
      <c r="G32" s="313">
        <f>[9]總表!$AA57</f>
        <v>0</v>
      </c>
      <c r="H32" s="309">
        <f>G32/G64</f>
        <v>0</v>
      </c>
      <c r="I32" s="307" t="s">
        <v>194</v>
      </c>
    </row>
    <row r="33" spans="1:9" s="294" customFormat="1">
      <c r="A33" s="32" t="s">
        <v>36</v>
      </c>
      <c r="B33" s="313">
        <f>[9]總表!$L58</f>
        <v>1917</v>
      </c>
      <c r="C33" s="313">
        <f>[9]總表!$M58</f>
        <v>2797593</v>
      </c>
      <c r="D33" s="314">
        <f>C33/B33</f>
        <v>1459.359937402191</v>
      </c>
      <c r="E33" s="313">
        <f>[9]總表!$Z58</f>
        <v>5110</v>
      </c>
      <c r="F33" s="309">
        <f>E33/E64</f>
        <v>3.7466364589519685E-2</v>
      </c>
      <c r="G33" s="313">
        <f>[9]總表!$AA58</f>
        <v>7055311</v>
      </c>
      <c r="H33" s="309">
        <f>G33/G64</f>
        <v>3.6780076530569819E-2</v>
      </c>
      <c r="I33" s="311">
        <f>G33/E33</f>
        <v>1380.687084148728</v>
      </c>
    </row>
    <row r="34" spans="1:9" s="294" customFormat="1">
      <c r="A34" s="323" t="s">
        <v>250</v>
      </c>
      <c r="B34" s="313">
        <f>[9]總表!$L59</f>
        <v>0</v>
      </c>
      <c r="C34" s="313">
        <f>[9]總表!$M59</f>
        <v>0</v>
      </c>
      <c r="D34" s="314" t="s">
        <v>194</v>
      </c>
      <c r="E34" s="313">
        <f>[9]總表!$Z59</f>
        <v>0</v>
      </c>
      <c r="F34" s="309">
        <f>E34/E64</f>
        <v>0</v>
      </c>
      <c r="G34" s="313">
        <f>[9]總表!$AA59</f>
        <v>0</v>
      </c>
      <c r="H34" s="309">
        <f>G34/G64</f>
        <v>0</v>
      </c>
      <c r="I34" s="307" t="s">
        <v>194</v>
      </c>
    </row>
    <row r="35" spans="1:9" s="294" customFormat="1">
      <c r="A35" s="323" t="s">
        <v>251</v>
      </c>
      <c r="B35" s="313">
        <f>[9]總表!$L60</f>
        <v>0</v>
      </c>
      <c r="C35" s="313">
        <f>[9]總表!$M60</f>
        <v>0</v>
      </c>
      <c r="D35" s="314" t="s">
        <v>194</v>
      </c>
      <c r="E35" s="313">
        <f>[9]總表!$Z60</f>
        <v>1</v>
      </c>
      <c r="F35" s="309">
        <f>E35/E64</f>
        <v>7.3319695869901534E-6</v>
      </c>
      <c r="G35" s="313">
        <f>[9]總表!$AA60</f>
        <v>1066</v>
      </c>
      <c r="H35" s="309">
        <f>G35/G64</f>
        <v>5.5571698514193676E-6</v>
      </c>
      <c r="I35" s="311">
        <f>G35/E35</f>
        <v>1066</v>
      </c>
    </row>
    <row r="36" spans="1:9" s="294" customFormat="1">
      <c r="A36" s="324" t="s">
        <v>252</v>
      </c>
      <c r="B36" s="313">
        <f>[9]總表!$L61</f>
        <v>0</v>
      </c>
      <c r="C36" s="313">
        <f>[9]總表!$M61</f>
        <v>0</v>
      </c>
      <c r="D36" s="314" t="s">
        <v>194</v>
      </c>
      <c r="E36" s="313">
        <f>[9]總表!$Z61</f>
        <v>9</v>
      </c>
      <c r="F36" s="309">
        <f>E36/E64</f>
        <v>6.5987726282911379E-5</v>
      </c>
      <c r="G36" s="313">
        <f>[9]總表!$AA61</f>
        <v>10605</v>
      </c>
      <c r="H36" s="309">
        <f>G36/G64</f>
        <v>5.5284977743248027E-5</v>
      </c>
      <c r="I36" s="311">
        <f>G36/E36</f>
        <v>1178.3333333333333</v>
      </c>
    </row>
    <row r="37" spans="1:9" s="294" customFormat="1">
      <c r="A37" s="323" t="s">
        <v>253</v>
      </c>
      <c r="B37" s="313">
        <f>[9]總表!$L62</f>
        <v>0</v>
      </c>
      <c r="C37" s="313">
        <f>[9]總表!$M62</f>
        <v>0</v>
      </c>
      <c r="D37" s="314" t="s">
        <v>194</v>
      </c>
      <c r="E37" s="313">
        <f>[9]總表!$Z62</f>
        <v>0</v>
      </c>
      <c r="F37" s="309">
        <f>E37/E64</f>
        <v>0</v>
      </c>
      <c r="G37" s="313">
        <f>[9]總表!$AA62</f>
        <v>0</v>
      </c>
      <c r="H37" s="309">
        <f>G37/G64</f>
        <v>0</v>
      </c>
      <c r="I37" s="307" t="s">
        <v>194</v>
      </c>
    </row>
    <row r="38" spans="1:9" s="294" customFormat="1">
      <c r="A38" s="323" t="s">
        <v>254</v>
      </c>
      <c r="B38" s="313">
        <f>[9]總表!$L63</f>
        <v>0</v>
      </c>
      <c r="C38" s="313">
        <f>[9]總表!$M63</f>
        <v>0</v>
      </c>
      <c r="D38" s="314" t="s">
        <v>194</v>
      </c>
      <c r="E38" s="313">
        <f>[9]總表!$Z63</f>
        <v>0</v>
      </c>
      <c r="F38" s="309">
        <f>E38/E64</f>
        <v>0</v>
      </c>
      <c r="G38" s="313">
        <f>[9]總表!$AA63</f>
        <v>0</v>
      </c>
      <c r="H38" s="309">
        <f>G38/G64</f>
        <v>0</v>
      </c>
      <c r="I38" s="307" t="s">
        <v>194</v>
      </c>
    </row>
    <row r="39" spans="1:9" s="294" customFormat="1">
      <c r="A39" s="323" t="s">
        <v>255</v>
      </c>
      <c r="B39" s="313">
        <f>[9]總表!$L64</f>
        <v>0</v>
      </c>
      <c r="C39" s="313">
        <f>[9]總表!$M64</f>
        <v>0</v>
      </c>
      <c r="D39" s="314" t="s">
        <v>194</v>
      </c>
      <c r="E39" s="313">
        <f>[9]總表!$Z64</f>
        <v>0</v>
      </c>
      <c r="F39" s="309">
        <f>E39/E64</f>
        <v>0</v>
      </c>
      <c r="G39" s="313">
        <f>[9]總表!$AA64</f>
        <v>0</v>
      </c>
      <c r="H39" s="309">
        <f>G39/G64</f>
        <v>0</v>
      </c>
      <c r="I39" s="307" t="s">
        <v>194</v>
      </c>
    </row>
    <row r="40" spans="1:9" s="294" customFormat="1">
      <c r="A40" s="323" t="s">
        <v>256</v>
      </c>
      <c r="B40" s="313">
        <f>[9]總表!$L65</f>
        <v>0</v>
      </c>
      <c r="C40" s="313">
        <f>[9]總表!$M65</f>
        <v>0</v>
      </c>
      <c r="D40" s="314" t="s">
        <v>194</v>
      </c>
      <c r="E40" s="313">
        <f>[9]總表!$Z65</f>
        <v>0</v>
      </c>
      <c r="F40" s="309">
        <f>E40/E64</f>
        <v>0</v>
      </c>
      <c r="G40" s="313">
        <f>[9]總表!$AA65</f>
        <v>0</v>
      </c>
      <c r="H40" s="309">
        <f>G40/G64</f>
        <v>0</v>
      </c>
      <c r="I40" s="307" t="s">
        <v>194</v>
      </c>
    </row>
    <row r="41" spans="1:9" s="294" customFormat="1">
      <c r="A41" s="32" t="s">
        <v>257</v>
      </c>
      <c r="B41" s="313">
        <f>[9]總表!$L66</f>
        <v>0</v>
      </c>
      <c r="C41" s="313">
        <f>[9]總表!$M66</f>
        <v>0</v>
      </c>
      <c r="D41" s="314" t="s">
        <v>194</v>
      </c>
      <c r="E41" s="313">
        <f>[9]總表!$Z66</f>
        <v>0</v>
      </c>
      <c r="F41" s="309">
        <f>E41/E64</f>
        <v>0</v>
      </c>
      <c r="G41" s="313">
        <f>[9]總表!$AA66</f>
        <v>0</v>
      </c>
      <c r="H41" s="309">
        <f>G41/G64</f>
        <v>0</v>
      </c>
      <c r="I41" s="307" t="s">
        <v>194</v>
      </c>
    </row>
    <row r="42" spans="1:9" s="294" customFormat="1">
      <c r="A42" s="32"/>
      <c r="B42" s="37"/>
      <c r="C42" s="39"/>
      <c r="D42" s="296"/>
      <c r="E42" s="316"/>
      <c r="F42" s="317"/>
      <c r="G42" s="316"/>
      <c r="H42" s="317"/>
      <c r="I42" s="318"/>
    </row>
    <row r="43" spans="1:9" s="294" customFormat="1">
      <c r="A43" s="322" t="s">
        <v>45</v>
      </c>
      <c r="B43" s="320">
        <f>SUM(B44:B47)</f>
        <v>1490</v>
      </c>
      <c r="C43" s="320">
        <f>SUM(C44:C47)</f>
        <v>2434661</v>
      </c>
      <c r="D43" s="314">
        <f>C43/B43</f>
        <v>1634.0006711409396</v>
      </c>
      <c r="E43" s="320">
        <f>SUM(E44:E47)</f>
        <v>7573</v>
      </c>
      <c r="F43" s="309">
        <f>E43/E64</f>
        <v>5.5525005682276432E-2</v>
      </c>
      <c r="G43" s="320">
        <f>SUM(G44:G47)</f>
        <v>12520870</v>
      </c>
      <c r="H43" s="309">
        <f>G43/G64</f>
        <v>6.5272609078368876E-2</v>
      </c>
      <c r="I43" s="311">
        <f>G43/E43</f>
        <v>1653.3566618249042</v>
      </c>
    </row>
    <row r="44" spans="1:9" s="294" customFormat="1">
      <c r="A44" s="312" t="s">
        <v>46</v>
      </c>
      <c r="B44" s="313">
        <f>[9]總表!$L69</f>
        <v>636</v>
      </c>
      <c r="C44" s="313">
        <f>[9]總表!$M69</f>
        <v>1387489</v>
      </c>
      <c r="D44" s="314">
        <f>C44/B44</f>
        <v>2181.5864779874214</v>
      </c>
      <c r="E44" s="313">
        <f>[9]總表!$Z69</f>
        <v>3721</v>
      </c>
      <c r="F44" s="309">
        <f>E44/E64</f>
        <v>2.7282258833190361E-2</v>
      </c>
      <c r="G44" s="313">
        <f>[9]總表!$AA69</f>
        <v>7474232</v>
      </c>
      <c r="H44" s="309">
        <f>G44/G64</f>
        <v>3.8963955659393888E-2</v>
      </c>
      <c r="I44" s="311">
        <f>G44/E44</f>
        <v>2008.6621875839828</v>
      </c>
    </row>
    <row r="45" spans="1:9" s="294" customFormat="1">
      <c r="A45" s="312" t="s">
        <v>47</v>
      </c>
      <c r="B45" s="313">
        <f>[9]總表!$L70</f>
        <v>854</v>
      </c>
      <c r="C45" s="313">
        <f>[9]總表!$M70</f>
        <v>1047172</v>
      </c>
      <c r="D45" s="314">
        <f>C45/B45</f>
        <v>1226.1967213114754</v>
      </c>
      <c r="E45" s="313">
        <f>[9]總表!$Z70</f>
        <v>3852</v>
      </c>
      <c r="F45" s="309">
        <f>E45/E64</f>
        <v>2.8242746849086071E-2</v>
      </c>
      <c r="G45" s="313">
        <f>[9]總表!$AA70</f>
        <v>5046638</v>
      </c>
      <c r="H45" s="309">
        <f>G45/G64</f>
        <v>2.6308653418974984E-2</v>
      </c>
      <c r="I45" s="311">
        <f>G45/E45</f>
        <v>1310.1344755970924</v>
      </c>
    </row>
    <row r="46" spans="1:9" s="294" customFormat="1">
      <c r="A46" s="312" t="s">
        <v>48</v>
      </c>
      <c r="B46" s="313">
        <f>[9]總表!$L71</f>
        <v>0</v>
      </c>
      <c r="C46" s="313">
        <f>[9]總表!$M71</f>
        <v>0</v>
      </c>
      <c r="D46" s="314" t="s">
        <v>194</v>
      </c>
      <c r="E46" s="313">
        <f>[9]總表!$Z71</f>
        <v>0</v>
      </c>
      <c r="F46" s="309">
        <f>E46/E64</f>
        <v>0</v>
      </c>
      <c r="G46" s="313">
        <f>[9]總表!$AA71</f>
        <v>0</v>
      </c>
      <c r="H46" s="309">
        <f>G46/G64</f>
        <v>0</v>
      </c>
      <c r="I46" s="307" t="s">
        <v>194</v>
      </c>
    </row>
    <row r="47" spans="1:9" s="294" customFormat="1">
      <c r="A47" s="41" t="s">
        <v>49</v>
      </c>
      <c r="B47" s="313">
        <f>[9]總表!$L72</f>
        <v>0</v>
      </c>
      <c r="C47" s="313">
        <f>[9]總表!$M72</f>
        <v>0</v>
      </c>
      <c r="D47" s="314" t="s">
        <v>194</v>
      </c>
      <c r="E47" s="313">
        <f>[9]總表!$Z72</f>
        <v>0</v>
      </c>
      <c r="F47" s="309">
        <f>E47/E64</f>
        <v>0</v>
      </c>
      <c r="G47" s="313">
        <f>[9]總表!$AA72</f>
        <v>0</v>
      </c>
      <c r="H47" s="309">
        <f>G47/G64</f>
        <v>0</v>
      </c>
      <c r="I47" s="307" t="s">
        <v>194</v>
      </c>
    </row>
    <row r="48" spans="1:9" s="294" customFormat="1">
      <c r="A48" s="41"/>
      <c r="B48" s="313"/>
      <c r="C48" s="39"/>
      <c r="D48" s="41"/>
      <c r="E48" s="316"/>
      <c r="F48" s="317"/>
      <c r="G48" s="316"/>
      <c r="H48" s="317"/>
      <c r="I48" s="318"/>
    </row>
    <row r="49" spans="1:9" s="294" customFormat="1">
      <c r="A49" s="322" t="s">
        <v>50</v>
      </c>
      <c r="B49" s="320">
        <f>SUM(B50:B62)</f>
        <v>1961</v>
      </c>
      <c r="C49" s="320">
        <f>SUM(C50:C62)</f>
        <v>3929192</v>
      </c>
      <c r="D49" s="314">
        <f>C49/B49</f>
        <v>2003.667516573177</v>
      </c>
      <c r="E49" s="320">
        <f>SUM(E50:E62)</f>
        <v>8755</v>
      </c>
      <c r="F49" s="309">
        <f>E49/E64</f>
        <v>6.4191393734098795E-2</v>
      </c>
      <c r="G49" s="320">
        <f>SUM(G50:G62)</f>
        <v>14600638</v>
      </c>
      <c r="H49" s="309">
        <f>G49/G64</f>
        <v>7.6114657884697914E-2</v>
      </c>
      <c r="I49" s="311">
        <f>G49/E49</f>
        <v>1667.6913763563678</v>
      </c>
    </row>
    <row r="50" spans="1:9" s="294" customFormat="1">
      <c r="A50" s="312" t="s">
        <v>51</v>
      </c>
      <c r="B50" s="313">
        <f>[9]總表!$L14</f>
        <v>276</v>
      </c>
      <c r="C50" s="313">
        <f>[9]總表!$M14</f>
        <v>290019</v>
      </c>
      <c r="D50" s="314">
        <f>C50/B50</f>
        <v>1050.7934782608695</v>
      </c>
      <c r="E50" s="313">
        <f>[9]總表!$Z14</f>
        <v>850</v>
      </c>
      <c r="F50" s="309">
        <f>E50/E64</f>
        <v>6.2321741489416299E-3</v>
      </c>
      <c r="G50" s="313">
        <f>[9]總表!$AA14</f>
        <v>900122</v>
      </c>
      <c r="H50" s="309">
        <f>G50/G64</f>
        <v>4.6924304324571335E-3</v>
      </c>
      <c r="I50" s="311">
        <f>G50/E50</f>
        <v>1058.9670588235294</v>
      </c>
    </row>
    <row r="51" spans="1:9" s="294" customFormat="1">
      <c r="A51" s="312" t="s">
        <v>52</v>
      </c>
      <c r="B51" s="313">
        <f>[9]總表!$L135</f>
        <v>0</v>
      </c>
      <c r="C51" s="313">
        <f>[9]總表!$M135</f>
        <v>0</v>
      </c>
      <c r="D51" s="314" t="s">
        <v>194</v>
      </c>
      <c r="E51" s="313">
        <f>[9]總表!$Z135</f>
        <v>0</v>
      </c>
      <c r="F51" s="309">
        <f>E51/E64</f>
        <v>0</v>
      </c>
      <c r="G51" s="313">
        <f>[9]總表!$AA135</f>
        <v>0</v>
      </c>
      <c r="H51" s="309">
        <f>G51/G64</f>
        <v>0</v>
      </c>
      <c r="I51" s="307" t="s">
        <v>194</v>
      </c>
    </row>
    <row r="52" spans="1:9" s="294" customFormat="1">
      <c r="A52" s="312" t="s">
        <v>53</v>
      </c>
      <c r="B52" s="313">
        <f>[9]總表!$L103</f>
        <v>72</v>
      </c>
      <c r="C52" s="313">
        <f>[9]總表!$M103</f>
        <v>113541</v>
      </c>
      <c r="D52" s="314">
        <f>C52/B52</f>
        <v>1576.9583333333333</v>
      </c>
      <c r="E52" s="313">
        <f>[9]總表!$Z103</f>
        <v>101</v>
      </c>
      <c r="F52" s="309">
        <f>E52/E64</f>
        <v>7.4052892828600542E-4</v>
      </c>
      <c r="G52" s="313">
        <f>[9]總表!$AA103</f>
        <v>158173</v>
      </c>
      <c r="H52" s="309">
        <f>G52/G64</f>
        <v>8.2457244550521169E-4</v>
      </c>
      <c r="I52" s="311">
        <f>G52/E52</f>
        <v>1566.0693069306931</v>
      </c>
    </row>
    <row r="53" spans="1:9" s="294" customFormat="1">
      <c r="A53" s="41" t="s">
        <v>54</v>
      </c>
      <c r="B53" s="313">
        <f>[9]總表!$L104</f>
        <v>102</v>
      </c>
      <c r="C53" s="313">
        <f>[9]總表!$M104</f>
        <v>128513</v>
      </c>
      <c r="D53" s="314">
        <f>C53/B53</f>
        <v>1259.9313725490197</v>
      </c>
      <c r="E53" s="313">
        <f>[9]總表!$Z104</f>
        <v>102</v>
      </c>
      <c r="F53" s="309">
        <f>E53/E64</f>
        <v>7.4786089787299561E-4</v>
      </c>
      <c r="G53" s="313">
        <f>[9]總表!$AA104</f>
        <v>128513</v>
      </c>
      <c r="H53" s="309">
        <f>G53/G64</f>
        <v>6.6995175339161083E-4</v>
      </c>
      <c r="I53" s="311">
        <f t="shared" ref="I53:I55" si="3">G53/E53</f>
        <v>1259.9313725490197</v>
      </c>
    </row>
    <row r="54" spans="1:9" s="294" customFormat="1">
      <c r="A54" s="312" t="s">
        <v>55</v>
      </c>
      <c r="B54" s="313">
        <f>[9]總表!$L110</f>
        <v>0</v>
      </c>
      <c r="C54" s="313">
        <f>[9]總表!$M110</f>
        <v>0</v>
      </c>
      <c r="D54" s="314" t="s">
        <v>194</v>
      </c>
      <c r="E54" s="313">
        <f>[9]總表!$Z110</f>
        <v>96</v>
      </c>
      <c r="F54" s="309">
        <f>E54/E64</f>
        <v>7.0386908035105467E-4</v>
      </c>
      <c r="G54" s="313">
        <f>[9]總表!$AA110</f>
        <v>160068</v>
      </c>
      <c r="H54" s="309">
        <f>G54/G64</f>
        <v>8.3445127934052093E-4</v>
      </c>
      <c r="I54" s="311">
        <f t="shared" si="3"/>
        <v>1667.375</v>
      </c>
    </row>
    <row r="55" spans="1:9" s="294" customFormat="1">
      <c r="A55" s="312" t="s">
        <v>258</v>
      </c>
      <c r="B55" s="313">
        <f>[9]總表!$L84</f>
        <v>422</v>
      </c>
      <c r="C55" s="313">
        <f>[9]總表!$M84</f>
        <v>826703</v>
      </c>
      <c r="D55" s="314">
        <f>C55/B55</f>
        <v>1959.0118483412323</v>
      </c>
      <c r="E55" s="313">
        <f>[9]總表!$Z84</f>
        <v>3205</v>
      </c>
      <c r="F55" s="309">
        <f>E55/E64</f>
        <v>2.349896252630344E-2</v>
      </c>
      <c r="G55" s="313">
        <f>[9]總表!$AA84</f>
        <v>5274325</v>
      </c>
      <c r="H55" s="309">
        <f>G55/G64</f>
        <v>2.7495609640325942E-2</v>
      </c>
      <c r="I55" s="311">
        <f t="shared" si="3"/>
        <v>1645.6552262090484</v>
      </c>
    </row>
    <row r="56" spans="1:9" s="294" customFormat="1">
      <c r="A56" s="41" t="s">
        <v>57</v>
      </c>
      <c r="B56" s="313">
        <f>[9]總表!$L137</f>
        <v>66</v>
      </c>
      <c r="C56" s="313">
        <f>[9]總表!$M137</f>
        <v>119649</v>
      </c>
      <c r="D56" s="314">
        <f>C56/B56</f>
        <v>1812.8636363636363</v>
      </c>
      <c r="E56" s="313">
        <f>[9]總表!$Z137</f>
        <v>66</v>
      </c>
      <c r="F56" s="309">
        <f>E56/E64</f>
        <v>4.8390999274135009E-4</v>
      </c>
      <c r="G56" s="313">
        <f>[9]總表!$AA137</f>
        <v>119649</v>
      </c>
      <c r="H56" s="309">
        <f>G56/G64</f>
        <v>6.2374279132502433E-4</v>
      </c>
      <c r="I56" s="311">
        <f>G56/E56</f>
        <v>1812.8636363636363</v>
      </c>
    </row>
    <row r="57" spans="1:9" s="294" customFormat="1">
      <c r="A57" s="41" t="s">
        <v>259</v>
      </c>
      <c r="B57" s="313">
        <f>[9]總表!$L31</f>
        <v>0</v>
      </c>
      <c r="C57" s="313">
        <f>[9]總表!$M31</f>
        <v>0</v>
      </c>
      <c r="D57" s="314" t="s">
        <v>194</v>
      </c>
      <c r="E57" s="313">
        <f>[9]總表!$Z31</f>
        <v>46</v>
      </c>
      <c r="F57" s="309">
        <v>0</v>
      </c>
      <c r="G57" s="313">
        <f>[9]總表!$AA31</f>
        <v>88855</v>
      </c>
      <c r="H57" s="309">
        <v>0</v>
      </c>
      <c r="I57" s="311">
        <f>G57/E57</f>
        <v>1931.6304347826087</v>
      </c>
    </row>
    <row r="58" spans="1:9" s="294" customFormat="1">
      <c r="A58" s="41" t="s">
        <v>260</v>
      </c>
      <c r="B58" s="313">
        <f>[9]總表!$L18</f>
        <v>583</v>
      </c>
      <c r="C58" s="313">
        <f>[9]總表!$M18</f>
        <v>1769523</v>
      </c>
      <c r="D58" s="314">
        <f>C58/B58</f>
        <v>3035.2024013722125</v>
      </c>
      <c r="E58" s="313">
        <f>[9]總表!$Z18</f>
        <v>1663</v>
      </c>
      <c r="F58" s="309">
        <v>0</v>
      </c>
      <c r="G58" s="313">
        <f>[9]總表!$AA18</f>
        <v>3946292</v>
      </c>
      <c r="H58" s="309">
        <v>0</v>
      </c>
      <c r="I58" s="311">
        <f>G58/E58</f>
        <v>2372.995790739627</v>
      </c>
    </row>
    <row r="59" spans="1:9" s="294" customFormat="1">
      <c r="A59" s="41" t="s">
        <v>261</v>
      </c>
      <c r="B59" s="313">
        <f>[9]總表!$L76</f>
        <v>0</v>
      </c>
      <c r="C59" s="313">
        <f>[9]總表!$M76</f>
        <v>0</v>
      </c>
      <c r="D59" s="314" t="s">
        <v>194</v>
      </c>
      <c r="E59" s="313">
        <f>[9]總表!$Z76</f>
        <v>30</v>
      </c>
      <c r="F59" s="309">
        <v>0</v>
      </c>
      <c r="G59" s="313">
        <f>[9]總表!$AA76</f>
        <v>22784</v>
      </c>
      <c r="H59" s="309">
        <v>0</v>
      </c>
      <c r="I59" s="311">
        <f>G59/E59</f>
        <v>759.4666666666667</v>
      </c>
    </row>
    <row r="60" spans="1:9" s="294" customFormat="1">
      <c r="A60" s="41" t="s">
        <v>262</v>
      </c>
      <c r="B60" s="313">
        <f>[9]總表!$L80</f>
        <v>0</v>
      </c>
      <c r="C60" s="313">
        <f>[9]總表!$M80</f>
        <v>0</v>
      </c>
      <c r="D60" s="314" t="s">
        <v>194</v>
      </c>
      <c r="E60" s="313">
        <f>[9]總表!$Z80</f>
        <v>0</v>
      </c>
      <c r="F60" s="309">
        <v>0</v>
      </c>
      <c r="G60" s="313">
        <f>[9]總表!$AA80</f>
        <v>0</v>
      </c>
      <c r="H60" s="309">
        <v>0</v>
      </c>
      <c r="I60" s="307" t="s">
        <v>194</v>
      </c>
    </row>
    <row r="61" spans="1:9" s="294" customFormat="1">
      <c r="A61" s="41" t="s">
        <v>263</v>
      </c>
      <c r="B61" s="313">
        <f>[9]總表!$L86</f>
        <v>428</v>
      </c>
      <c r="C61" s="313">
        <f>[9]總表!$M86</f>
        <v>652685</v>
      </c>
      <c r="D61" s="314">
        <f>C61/B61</f>
        <v>1524.964953271028</v>
      </c>
      <c r="E61" s="313">
        <f>[9]總表!$Z86</f>
        <v>2456</v>
      </c>
      <c r="F61" s="309">
        <v>0</v>
      </c>
      <c r="G61" s="313">
        <f>[9]總表!$AA86</f>
        <v>3636128</v>
      </c>
      <c r="H61" s="309">
        <v>0</v>
      </c>
      <c r="I61" s="311">
        <f>G61/E61</f>
        <v>1480.5081433224755</v>
      </c>
    </row>
    <row r="62" spans="1:9" s="294" customFormat="1">
      <c r="A62" s="41" t="s">
        <v>264</v>
      </c>
      <c r="B62" s="313">
        <f>[9]總表!$L150</f>
        <v>12</v>
      </c>
      <c r="C62" s="313">
        <f>[9]總表!$M150</f>
        <v>28559</v>
      </c>
      <c r="D62" s="314">
        <f>C62/B62</f>
        <v>2379.9166666666665</v>
      </c>
      <c r="E62" s="313">
        <f>[9]總表!$Z150</f>
        <v>140</v>
      </c>
      <c r="F62" s="317">
        <v>0</v>
      </c>
      <c r="G62" s="313">
        <f>[9]總表!$AA150</f>
        <v>165729</v>
      </c>
      <c r="H62" s="317">
        <v>0</v>
      </c>
      <c r="I62" s="311">
        <f>G62/E62</f>
        <v>1183.7785714285715</v>
      </c>
    </row>
    <row r="63" spans="1:9" s="294" customFormat="1">
      <c r="A63" s="41" t="s">
        <v>68</v>
      </c>
      <c r="B63" s="37">
        <f>B64-B49-B43-B13-B8</f>
        <v>197</v>
      </c>
      <c r="C63" s="37">
        <f>C64-C49-C43-C13-C8</f>
        <v>372271</v>
      </c>
      <c r="D63" s="314">
        <f>C63/B63</f>
        <v>1889.7005076142132</v>
      </c>
      <c r="E63" s="316">
        <f>E64-E49-E43-E13-E8</f>
        <v>658</v>
      </c>
      <c r="F63" s="317">
        <f>E63/$E$64</f>
        <v>4.8244359882395208E-3</v>
      </c>
      <c r="G63" s="316">
        <f>G64-G49-G43-G13-G8</f>
        <v>1157237</v>
      </c>
      <c r="H63" s="317">
        <f>G63/$G$64</f>
        <v>6.0327979055787946E-3</v>
      </c>
      <c r="I63" s="311">
        <f>G63/E63</f>
        <v>1758.7188449848024</v>
      </c>
    </row>
    <row r="64" spans="1:9" s="294" customFormat="1">
      <c r="A64" s="319" t="s">
        <v>69</v>
      </c>
      <c r="B64" s="325">
        <f>[9]總表!$L$11</f>
        <v>25841</v>
      </c>
      <c r="C64" s="320">
        <f>[9]總表!$M$11</f>
        <v>37823939</v>
      </c>
      <c r="D64" s="314">
        <f>C64/B64</f>
        <v>1463.7180836654927</v>
      </c>
      <c r="E64" s="313">
        <f>[9]總表!$Z11</f>
        <v>136389</v>
      </c>
      <c r="F64" s="309">
        <f>E64/$E$64</f>
        <v>1</v>
      </c>
      <c r="G64" s="320">
        <f>[9]總表!$AA$11</f>
        <v>191824261</v>
      </c>
      <c r="H64" s="309">
        <f>G64/$G$64</f>
        <v>1</v>
      </c>
      <c r="I64" s="311">
        <f>G64/E64</f>
        <v>1406.4496476988613</v>
      </c>
    </row>
    <row r="65" spans="1:9" s="294" customFormat="1" ht="15" customHeight="1">
      <c r="A65" s="326"/>
      <c r="B65" s="327"/>
      <c r="C65" s="328"/>
      <c r="D65" s="329"/>
      <c r="E65" s="330"/>
      <c r="F65" s="331"/>
      <c r="G65" s="328"/>
      <c r="H65" s="331"/>
      <c r="I65" s="332"/>
    </row>
    <row r="66" spans="1:9" s="294" customFormat="1">
      <c r="A66" s="333" t="s">
        <v>265</v>
      </c>
      <c r="B66" s="334"/>
      <c r="C66" s="334"/>
      <c r="D66" s="334"/>
    </row>
  </sheetData>
  <phoneticPr fontId="3" type="noConversion"/>
  <pageMargins left="0.51181102362204722" right="0.31496062992125984" top="0.15748031496062992" bottom="0.15748031496062992" header="0.31496062992125984" footer="0.31496062992125984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66"/>
  <sheetViews>
    <sheetView workbookViewId="0">
      <selection activeCell="F64" sqref="F64"/>
    </sheetView>
  </sheetViews>
  <sheetFormatPr defaultRowHeight="16.5"/>
  <cols>
    <col min="1" max="1" width="19.5" style="340" customWidth="1"/>
    <col min="2" max="2" width="12.125" style="340" customWidth="1"/>
    <col min="3" max="3" width="12.125" style="341" customWidth="1"/>
    <col min="4" max="4" width="13.75" style="342" customWidth="1"/>
    <col min="5" max="5" width="14.625" style="340" customWidth="1"/>
    <col min="6" max="6" width="15.125" style="341" customWidth="1"/>
    <col min="7" max="7" width="12.25" style="415" customWidth="1"/>
    <col min="8" max="8" width="12.5" style="340" customWidth="1"/>
    <col min="9" max="9" width="12.25" style="340" customWidth="1"/>
    <col min="10" max="10" width="11.625" style="340" customWidth="1"/>
    <col min="11" max="256" width="8.875" style="340"/>
    <col min="257" max="257" width="19.5" style="340" customWidth="1"/>
    <col min="258" max="259" width="12.125" style="340" customWidth="1"/>
    <col min="260" max="260" width="13.75" style="340" customWidth="1"/>
    <col min="261" max="261" width="14.625" style="340" customWidth="1"/>
    <col min="262" max="262" width="15.125" style="340" customWidth="1"/>
    <col min="263" max="263" width="12.25" style="340" customWidth="1"/>
    <col min="264" max="264" width="12.5" style="340" customWidth="1"/>
    <col min="265" max="265" width="12.25" style="340" customWidth="1"/>
    <col min="266" max="266" width="11.625" style="340" customWidth="1"/>
    <col min="267" max="512" width="8.875" style="340"/>
    <col min="513" max="513" width="19.5" style="340" customWidth="1"/>
    <col min="514" max="515" width="12.125" style="340" customWidth="1"/>
    <col min="516" max="516" width="13.75" style="340" customWidth="1"/>
    <col min="517" max="517" width="14.625" style="340" customWidth="1"/>
    <col min="518" max="518" width="15.125" style="340" customWidth="1"/>
    <col min="519" max="519" width="12.25" style="340" customWidth="1"/>
    <col min="520" max="520" width="12.5" style="340" customWidth="1"/>
    <col min="521" max="521" width="12.25" style="340" customWidth="1"/>
    <col min="522" max="522" width="11.625" style="340" customWidth="1"/>
    <col min="523" max="768" width="8.875" style="340"/>
    <col min="769" max="769" width="19.5" style="340" customWidth="1"/>
    <col min="770" max="771" width="12.125" style="340" customWidth="1"/>
    <col min="772" max="772" width="13.75" style="340" customWidth="1"/>
    <col min="773" max="773" width="14.625" style="340" customWidth="1"/>
    <col min="774" max="774" width="15.125" style="340" customWidth="1"/>
    <col min="775" max="775" width="12.25" style="340" customWidth="1"/>
    <col min="776" max="776" width="12.5" style="340" customWidth="1"/>
    <col min="777" max="777" width="12.25" style="340" customWidth="1"/>
    <col min="778" max="778" width="11.625" style="340" customWidth="1"/>
    <col min="779" max="1024" width="8.875" style="340"/>
    <col min="1025" max="1025" width="19.5" style="340" customWidth="1"/>
    <col min="1026" max="1027" width="12.125" style="340" customWidth="1"/>
    <col min="1028" max="1028" width="13.75" style="340" customWidth="1"/>
    <col min="1029" max="1029" width="14.625" style="340" customWidth="1"/>
    <col min="1030" max="1030" width="15.125" style="340" customWidth="1"/>
    <col min="1031" max="1031" width="12.25" style="340" customWidth="1"/>
    <col min="1032" max="1032" width="12.5" style="340" customWidth="1"/>
    <col min="1033" max="1033" width="12.25" style="340" customWidth="1"/>
    <col min="1034" max="1034" width="11.625" style="340" customWidth="1"/>
    <col min="1035" max="1280" width="8.875" style="340"/>
    <col min="1281" max="1281" width="19.5" style="340" customWidth="1"/>
    <col min="1282" max="1283" width="12.125" style="340" customWidth="1"/>
    <col min="1284" max="1284" width="13.75" style="340" customWidth="1"/>
    <col min="1285" max="1285" width="14.625" style="340" customWidth="1"/>
    <col min="1286" max="1286" width="15.125" style="340" customWidth="1"/>
    <col min="1287" max="1287" width="12.25" style="340" customWidth="1"/>
    <col min="1288" max="1288" width="12.5" style="340" customWidth="1"/>
    <col min="1289" max="1289" width="12.25" style="340" customWidth="1"/>
    <col min="1290" max="1290" width="11.625" style="340" customWidth="1"/>
    <col min="1291" max="1536" width="8.875" style="340"/>
    <col min="1537" max="1537" width="19.5" style="340" customWidth="1"/>
    <col min="1538" max="1539" width="12.125" style="340" customWidth="1"/>
    <col min="1540" max="1540" width="13.75" style="340" customWidth="1"/>
    <col min="1541" max="1541" width="14.625" style="340" customWidth="1"/>
    <col min="1542" max="1542" width="15.125" style="340" customWidth="1"/>
    <col min="1543" max="1543" width="12.25" style="340" customWidth="1"/>
    <col min="1544" max="1544" width="12.5" style="340" customWidth="1"/>
    <col min="1545" max="1545" width="12.25" style="340" customWidth="1"/>
    <col min="1546" max="1546" width="11.625" style="340" customWidth="1"/>
    <col min="1547" max="1792" width="8.875" style="340"/>
    <col min="1793" max="1793" width="19.5" style="340" customWidth="1"/>
    <col min="1794" max="1795" width="12.125" style="340" customWidth="1"/>
    <col min="1796" max="1796" width="13.75" style="340" customWidth="1"/>
    <col min="1797" max="1797" width="14.625" style="340" customWidth="1"/>
    <col min="1798" max="1798" width="15.125" style="340" customWidth="1"/>
    <col min="1799" max="1799" width="12.25" style="340" customWidth="1"/>
    <col min="1800" max="1800" width="12.5" style="340" customWidth="1"/>
    <col min="1801" max="1801" width="12.25" style="340" customWidth="1"/>
    <col min="1802" max="1802" width="11.625" style="340" customWidth="1"/>
    <col min="1803" max="2048" width="8.875" style="340"/>
    <col min="2049" max="2049" width="19.5" style="340" customWidth="1"/>
    <col min="2050" max="2051" width="12.125" style="340" customWidth="1"/>
    <col min="2052" max="2052" width="13.75" style="340" customWidth="1"/>
    <col min="2053" max="2053" width="14.625" style="340" customWidth="1"/>
    <col min="2054" max="2054" width="15.125" style="340" customWidth="1"/>
    <col min="2055" max="2055" width="12.25" style="340" customWidth="1"/>
    <col min="2056" max="2056" width="12.5" style="340" customWidth="1"/>
    <col min="2057" max="2057" width="12.25" style="340" customWidth="1"/>
    <col min="2058" max="2058" width="11.625" style="340" customWidth="1"/>
    <col min="2059" max="2304" width="8.875" style="340"/>
    <col min="2305" max="2305" width="19.5" style="340" customWidth="1"/>
    <col min="2306" max="2307" width="12.125" style="340" customWidth="1"/>
    <col min="2308" max="2308" width="13.75" style="340" customWidth="1"/>
    <col min="2309" max="2309" width="14.625" style="340" customWidth="1"/>
    <col min="2310" max="2310" width="15.125" style="340" customWidth="1"/>
    <col min="2311" max="2311" width="12.25" style="340" customWidth="1"/>
    <col min="2312" max="2312" width="12.5" style="340" customWidth="1"/>
    <col min="2313" max="2313" width="12.25" style="340" customWidth="1"/>
    <col min="2314" max="2314" width="11.625" style="340" customWidth="1"/>
    <col min="2315" max="2560" width="8.875" style="340"/>
    <col min="2561" max="2561" width="19.5" style="340" customWidth="1"/>
    <col min="2562" max="2563" width="12.125" style="340" customWidth="1"/>
    <col min="2564" max="2564" width="13.75" style="340" customWidth="1"/>
    <col min="2565" max="2565" width="14.625" style="340" customWidth="1"/>
    <col min="2566" max="2566" width="15.125" style="340" customWidth="1"/>
    <col min="2567" max="2567" width="12.25" style="340" customWidth="1"/>
    <col min="2568" max="2568" width="12.5" style="340" customWidth="1"/>
    <col min="2569" max="2569" width="12.25" style="340" customWidth="1"/>
    <col min="2570" max="2570" width="11.625" style="340" customWidth="1"/>
    <col min="2571" max="2816" width="8.875" style="340"/>
    <col min="2817" max="2817" width="19.5" style="340" customWidth="1"/>
    <col min="2818" max="2819" width="12.125" style="340" customWidth="1"/>
    <col min="2820" max="2820" width="13.75" style="340" customWidth="1"/>
    <col min="2821" max="2821" width="14.625" style="340" customWidth="1"/>
    <col min="2822" max="2822" width="15.125" style="340" customWidth="1"/>
    <col min="2823" max="2823" width="12.25" style="340" customWidth="1"/>
    <col min="2824" max="2824" width="12.5" style="340" customWidth="1"/>
    <col min="2825" max="2825" width="12.25" style="340" customWidth="1"/>
    <col min="2826" max="2826" width="11.625" style="340" customWidth="1"/>
    <col min="2827" max="3072" width="8.875" style="340"/>
    <col min="3073" max="3073" width="19.5" style="340" customWidth="1"/>
    <col min="3074" max="3075" width="12.125" style="340" customWidth="1"/>
    <col min="3076" max="3076" width="13.75" style="340" customWidth="1"/>
    <col min="3077" max="3077" width="14.625" style="340" customWidth="1"/>
    <col min="3078" max="3078" width="15.125" style="340" customWidth="1"/>
    <col min="3079" max="3079" width="12.25" style="340" customWidth="1"/>
    <col min="3080" max="3080" width="12.5" style="340" customWidth="1"/>
    <col min="3081" max="3081" width="12.25" style="340" customWidth="1"/>
    <col min="3082" max="3082" width="11.625" style="340" customWidth="1"/>
    <col min="3083" max="3328" width="8.875" style="340"/>
    <col min="3329" max="3329" width="19.5" style="340" customWidth="1"/>
    <col min="3330" max="3331" width="12.125" style="340" customWidth="1"/>
    <col min="3332" max="3332" width="13.75" style="340" customWidth="1"/>
    <col min="3333" max="3333" width="14.625" style="340" customWidth="1"/>
    <col min="3334" max="3334" width="15.125" style="340" customWidth="1"/>
    <col min="3335" max="3335" width="12.25" style="340" customWidth="1"/>
    <col min="3336" max="3336" width="12.5" style="340" customWidth="1"/>
    <col min="3337" max="3337" width="12.25" style="340" customWidth="1"/>
    <col min="3338" max="3338" width="11.625" style="340" customWidth="1"/>
    <col min="3339" max="3584" width="8.875" style="340"/>
    <col min="3585" max="3585" width="19.5" style="340" customWidth="1"/>
    <col min="3586" max="3587" width="12.125" style="340" customWidth="1"/>
    <col min="3588" max="3588" width="13.75" style="340" customWidth="1"/>
    <col min="3589" max="3589" width="14.625" style="340" customWidth="1"/>
    <col min="3590" max="3590" width="15.125" style="340" customWidth="1"/>
    <col min="3591" max="3591" width="12.25" style="340" customWidth="1"/>
    <col min="3592" max="3592" width="12.5" style="340" customWidth="1"/>
    <col min="3593" max="3593" width="12.25" style="340" customWidth="1"/>
    <col min="3594" max="3594" width="11.625" style="340" customWidth="1"/>
    <col min="3595" max="3840" width="8.875" style="340"/>
    <col min="3841" max="3841" width="19.5" style="340" customWidth="1"/>
    <col min="3842" max="3843" width="12.125" style="340" customWidth="1"/>
    <col min="3844" max="3844" width="13.75" style="340" customWidth="1"/>
    <col min="3845" max="3845" width="14.625" style="340" customWidth="1"/>
    <col min="3846" max="3846" width="15.125" style="340" customWidth="1"/>
    <col min="3847" max="3847" width="12.25" style="340" customWidth="1"/>
    <col min="3848" max="3848" width="12.5" style="340" customWidth="1"/>
    <col min="3849" max="3849" width="12.25" style="340" customWidth="1"/>
    <col min="3850" max="3850" width="11.625" style="340" customWidth="1"/>
    <col min="3851" max="4096" width="8.875" style="340"/>
    <col min="4097" max="4097" width="19.5" style="340" customWidth="1"/>
    <col min="4098" max="4099" width="12.125" style="340" customWidth="1"/>
    <col min="4100" max="4100" width="13.75" style="340" customWidth="1"/>
    <col min="4101" max="4101" width="14.625" style="340" customWidth="1"/>
    <col min="4102" max="4102" width="15.125" style="340" customWidth="1"/>
    <col min="4103" max="4103" width="12.25" style="340" customWidth="1"/>
    <col min="4104" max="4104" width="12.5" style="340" customWidth="1"/>
    <col min="4105" max="4105" width="12.25" style="340" customWidth="1"/>
    <col min="4106" max="4106" width="11.625" style="340" customWidth="1"/>
    <col min="4107" max="4352" width="8.875" style="340"/>
    <col min="4353" max="4353" width="19.5" style="340" customWidth="1"/>
    <col min="4354" max="4355" width="12.125" style="340" customWidth="1"/>
    <col min="4356" max="4356" width="13.75" style="340" customWidth="1"/>
    <col min="4357" max="4357" width="14.625" style="340" customWidth="1"/>
    <col min="4358" max="4358" width="15.125" style="340" customWidth="1"/>
    <col min="4359" max="4359" width="12.25" style="340" customWidth="1"/>
    <col min="4360" max="4360" width="12.5" style="340" customWidth="1"/>
    <col min="4361" max="4361" width="12.25" style="340" customWidth="1"/>
    <col min="4362" max="4362" width="11.625" style="340" customWidth="1"/>
    <col min="4363" max="4608" width="8.875" style="340"/>
    <col min="4609" max="4609" width="19.5" style="340" customWidth="1"/>
    <col min="4610" max="4611" width="12.125" style="340" customWidth="1"/>
    <col min="4612" max="4612" width="13.75" style="340" customWidth="1"/>
    <col min="4613" max="4613" width="14.625" style="340" customWidth="1"/>
    <col min="4614" max="4614" width="15.125" style="340" customWidth="1"/>
    <col min="4615" max="4615" width="12.25" style="340" customWidth="1"/>
    <col min="4616" max="4616" width="12.5" style="340" customWidth="1"/>
    <col min="4617" max="4617" width="12.25" style="340" customWidth="1"/>
    <col min="4618" max="4618" width="11.625" style="340" customWidth="1"/>
    <col min="4619" max="4864" width="8.875" style="340"/>
    <col min="4865" max="4865" width="19.5" style="340" customWidth="1"/>
    <col min="4866" max="4867" width="12.125" style="340" customWidth="1"/>
    <col min="4868" max="4868" width="13.75" style="340" customWidth="1"/>
    <col min="4869" max="4869" width="14.625" style="340" customWidth="1"/>
    <col min="4870" max="4870" width="15.125" style="340" customWidth="1"/>
    <col min="4871" max="4871" width="12.25" style="340" customWidth="1"/>
    <col min="4872" max="4872" width="12.5" style="340" customWidth="1"/>
    <col min="4873" max="4873" width="12.25" style="340" customWidth="1"/>
    <col min="4874" max="4874" width="11.625" style="340" customWidth="1"/>
    <col min="4875" max="5120" width="8.875" style="340"/>
    <col min="5121" max="5121" width="19.5" style="340" customWidth="1"/>
    <col min="5122" max="5123" width="12.125" style="340" customWidth="1"/>
    <col min="5124" max="5124" width="13.75" style="340" customWidth="1"/>
    <col min="5125" max="5125" width="14.625" style="340" customWidth="1"/>
    <col min="5126" max="5126" width="15.125" style="340" customWidth="1"/>
    <col min="5127" max="5127" width="12.25" style="340" customWidth="1"/>
    <col min="5128" max="5128" width="12.5" style="340" customWidth="1"/>
    <col min="5129" max="5129" width="12.25" style="340" customWidth="1"/>
    <col min="5130" max="5130" width="11.625" style="340" customWidth="1"/>
    <col min="5131" max="5376" width="8.875" style="340"/>
    <col min="5377" max="5377" width="19.5" style="340" customWidth="1"/>
    <col min="5378" max="5379" width="12.125" style="340" customWidth="1"/>
    <col min="5380" max="5380" width="13.75" style="340" customWidth="1"/>
    <col min="5381" max="5381" width="14.625" style="340" customWidth="1"/>
    <col min="5382" max="5382" width="15.125" style="340" customWidth="1"/>
    <col min="5383" max="5383" width="12.25" style="340" customWidth="1"/>
    <col min="5384" max="5384" width="12.5" style="340" customWidth="1"/>
    <col min="5385" max="5385" width="12.25" style="340" customWidth="1"/>
    <col min="5386" max="5386" width="11.625" style="340" customWidth="1"/>
    <col min="5387" max="5632" width="8.875" style="340"/>
    <col min="5633" max="5633" width="19.5" style="340" customWidth="1"/>
    <col min="5634" max="5635" width="12.125" style="340" customWidth="1"/>
    <col min="5636" max="5636" width="13.75" style="340" customWidth="1"/>
    <col min="5637" max="5637" width="14.625" style="340" customWidth="1"/>
    <col min="5638" max="5638" width="15.125" style="340" customWidth="1"/>
    <col min="5639" max="5639" width="12.25" style="340" customWidth="1"/>
    <col min="5640" max="5640" width="12.5" style="340" customWidth="1"/>
    <col min="5641" max="5641" width="12.25" style="340" customWidth="1"/>
    <col min="5642" max="5642" width="11.625" style="340" customWidth="1"/>
    <col min="5643" max="5888" width="8.875" style="340"/>
    <col min="5889" max="5889" width="19.5" style="340" customWidth="1"/>
    <col min="5890" max="5891" width="12.125" style="340" customWidth="1"/>
    <col min="5892" max="5892" width="13.75" style="340" customWidth="1"/>
    <col min="5893" max="5893" width="14.625" style="340" customWidth="1"/>
    <col min="5894" max="5894" width="15.125" style="340" customWidth="1"/>
    <col min="5895" max="5895" width="12.25" style="340" customWidth="1"/>
    <col min="5896" max="5896" width="12.5" style="340" customWidth="1"/>
    <col min="5897" max="5897" width="12.25" style="340" customWidth="1"/>
    <col min="5898" max="5898" width="11.625" style="340" customWidth="1"/>
    <col min="5899" max="6144" width="8.875" style="340"/>
    <col min="6145" max="6145" width="19.5" style="340" customWidth="1"/>
    <col min="6146" max="6147" width="12.125" style="340" customWidth="1"/>
    <col min="6148" max="6148" width="13.75" style="340" customWidth="1"/>
    <col min="6149" max="6149" width="14.625" style="340" customWidth="1"/>
    <col min="6150" max="6150" width="15.125" style="340" customWidth="1"/>
    <col min="6151" max="6151" width="12.25" style="340" customWidth="1"/>
    <col min="6152" max="6152" width="12.5" style="340" customWidth="1"/>
    <col min="6153" max="6153" width="12.25" style="340" customWidth="1"/>
    <col min="6154" max="6154" width="11.625" style="340" customWidth="1"/>
    <col min="6155" max="6400" width="8.875" style="340"/>
    <col min="6401" max="6401" width="19.5" style="340" customWidth="1"/>
    <col min="6402" max="6403" width="12.125" style="340" customWidth="1"/>
    <col min="6404" max="6404" width="13.75" style="340" customWidth="1"/>
    <col min="6405" max="6405" width="14.625" style="340" customWidth="1"/>
    <col min="6406" max="6406" width="15.125" style="340" customWidth="1"/>
    <col min="6407" max="6407" width="12.25" style="340" customWidth="1"/>
    <col min="6408" max="6408" width="12.5" style="340" customWidth="1"/>
    <col min="6409" max="6409" width="12.25" style="340" customWidth="1"/>
    <col min="6410" max="6410" width="11.625" style="340" customWidth="1"/>
    <col min="6411" max="6656" width="8.875" style="340"/>
    <col min="6657" max="6657" width="19.5" style="340" customWidth="1"/>
    <col min="6658" max="6659" width="12.125" style="340" customWidth="1"/>
    <col min="6660" max="6660" width="13.75" style="340" customWidth="1"/>
    <col min="6661" max="6661" width="14.625" style="340" customWidth="1"/>
    <col min="6662" max="6662" width="15.125" style="340" customWidth="1"/>
    <col min="6663" max="6663" width="12.25" style="340" customWidth="1"/>
    <col min="6664" max="6664" width="12.5" style="340" customWidth="1"/>
    <col min="6665" max="6665" width="12.25" style="340" customWidth="1"/>
    <col min="6666" max="6666" width="11.625" style="340" customWidth="1"/>
    <col min="6667" max="6912" width="8.875" style="340"/>
    <col min="6913" max="6913" width="19.5" style="340" customWidth="1"/>
    <col min="6914" max="6915" width="12.125" style="340" customWidth="1"/>
    <col min="6916" max="6916" width="13.75" style="340" customWidth="1"/>
    <col min="6917" max="6917" width="14.625" style="340" customWidth="1"/>
    <col min="6918" max="6918" width="15.125" style="340" customWidth="1"/>
    <col min="6919" max="6919" width="12.25" style="340" customWidth="1"/>
    <col min="6920" max="6920" width="12.5" style="340" customWidth="1"/>
    <col min="6921" max="6921" width="12.25" style="340" customWidth="1"/>
    <col min="6922" max="6922" width="11.625" style="340" customWidth="1"/>
    <col min="6923" max="7168" width="8.875" style="340"/>
    <col min="7169" max="7169" width="19.5" style="340" customWidth="1"/>
    <col min="7170" max="7171" width="12.125" style="340" customWidth="1"/>
    <col min="7172" max="7172" width="13.75" style="340" customWidth="1"/>
    <col min="7173" max="7173" width="14.625" style="340" customWidth="1"/>
    <col min="7174" max="7174" width="15.125" style="340" customWidth="1"/>
    <col min="7175" max="7175" width="12.25" style="340" customWidth="1"/>
    <col min="7176" max="7176" width="12.5" style="340" customWidth="1"/>
    <col min="7177" max="7177" width="12.25" style="340" customWidth="1"/>
    <col min="7178" max="7178" width="11.625" style="340" customWidth="1"/>
    <col min="7179" max="7424" width="8.875" style="340"/>
    <col min="7425" max="7425" width="19.5" style="340" customWidth="1"/>
    <col min="7426" max="7427" width="12.125" style="340" customWidth="1"/>
    <col min="7428" max="7428" width="13.75" style="340" customWidth="1"/>
    <col min="7429" max="7429" width="14.625" style="340" customWidth="1"/>
    <col min="7430" max="7430" width="15.125" style="340" customWidth="1"/>
    <col min="7431" max="7431" width="12.25" style="340" customWidth="1"/>
    <col min="7432" max="7432" width="12.5" style="340" customWidth="1"/>
    <col min="7433" max="7433" width="12.25" style="340" customWidth="1"/>
    <col min="7434" max="7434" width="11.625" style="340" customWidth="1"/>
    <col min="7435" max="7680" width="8.875" style="340"/>
    <col min="7681" max="7681" width="19.5" style="340" customWidth="1"/>
    <col min="7682" max="7683" width="12.125" style="340" customWidth="1"/>
    <col min="7684" max="7684" width="13.75" style="340" customWidth="1"/>
    <col min="7685" max="7685" width="14.625" style="340" customWidth="1"/>
    <col min="7686" max="7686" width="15.125" style="340" customWidth="1"/>
    <col min="7687" max="7687" width="12.25" style="340" customWidth="1"/>
    <col min="7688" max="7688" width="12.5" style="340" customWidth="1"/>
    <col min="7689" max="7689" width="12.25" style="340" customWidth="1"/>
    <col min="7690" max="7690" width="11.625" style="340" customWidth="1"/>
    <col min="7691" max="7936" width="8.875" style="340"/>
    <col min="7937" max="7937" width="19.5" style="340" customWidth="1"/>
    <col min="7938" max="7939" width="12.125" style="340" customWidth="1"/>
    <col min="7940" max="7940" width="13.75" style="340" customWidth="1"/>
    <col min="7941" max="7941" width="14.625" style="340" customWidth="1"/>
    <col min="7942" max="7942" width="15.125" style="340" customWidth="1"/>
    <col min="7943" max="7943" width="12.25" style="340" customWidth="1"/>
    <col min="7944" max="7944" width="12.5" style="340" customWidth="1"/>
    <col min="7945" max="7945" width="12.25" style="340" customWidth="1"/>
    <col min="7946" max="7946" width="11.625" style="340" customWidth="1"/>
    <col min="7947" max="8192" width="8.875" style="340"/>
    <col min="8193" max="8193" width="19.5" style="340" customWidth="1"/>
    <col min="8194" max="8195" width="12.125" style="340" customWidth="1"/>
    <col min="8196" max="8196" width="13.75" style="340" customWidth="1"/>
    <col min="8197" max="8197" width="14.625" style="340" customWidth="1"/>
    <col min="8198" max="8198" width="15.125" style="340" customWidth="1"/>
    <col min="8199" max="8199" width="12.25" style="340" customWidth="1"/>
    <col min="8200" max="8200" width="12.5" style="340" customWidth="1"/>
    <col min="8201" max="8201" width="12.25" style="340" customWidth="1"/>
    <col min="8202" max="8202" width="11.625" style="340" customWidth="1"/>
    <col min="8203" max="8448" width="8.875" style="340"/>
    <col min="8449" max="8449" width="19.5" style="340" customWidth="1"/>
    <col min="8450" max="8451" width="12.125" style="340" customWidth="1"/>
    <col min="8452" max="8452" width="13.75" style="340" customWidth="1"/>
    <col min="8453" max="8453" width="14.625" style="340" customWidth="1"/>
    <col min="8454" max="8454" width="15.125" style="340" customWidth="1"/>
    <col min="8455" max="8455" width="12.25" style="340" customWidth="1"/>
    <col min="8456" max="8456" width="12.5" style="340" customWidth="1"/>
    <col min="8457" max="8457" width="12.25" style="340" customWidth="1"/>
    <col min="8458" max="8458" width="11.625" style="340" customWidth="1"/>
    <col min="8459" max="8704" width="8.875" style="340"/>
    <col min="8705" max="8705" width="19.5" style="340" customWidth="1"/>
    <col min="8706" max="8707" width="12.125" style="340" customWidth="1"/>
    <col min="8708" max="8708" width="13.75" style="340" customWidth="1"/>
    <col min="8709" max="8709" width="14.625" style="340" customWidth="1"/>
    <col min="8710" max="8710" width="15.125" style="340" customWidth="1"/>
    <col min="8711" max="8711" width="12.25" style="340" customWidth="1"/>
    <col min="8712" max="8712" width="12.5" style="340" customWidth="1"/>
    <col min="8713" max="8713" width="12.25" style="340" customWidth="1"/>
    <col min="8714" max="8714" width="11.625" style="340" customWidth="1"/>
    <col min="8715" max="8960" width="8.875" style="340"/>
    <col min="8961" max="8961" width="19.5" style="340" customWidth="1"/>
    <col min="8962" max="8963" width="12.125" style="340" customWidth="1"/>
    <col min="8964" max="8964" width="13.75" style="340" customWidth="1"/>
    <col min="8965" max="8965" width="14.625" style="340" customWidth="1"/>
    <col min="8966" max="8966" width="15.125" style="340" customWidth="1"/>
    <col min="8967" max="8967" width="12.25" style="340" customWidth="1"/>
    <col min="8968" max="8968" width="12.5" style="340" customWidth="1"/>
    <col min="8969" max="8969" width="12.25" style="340" customWidth="1"/>
    <col min="8970" max="8970" width="11.625" style="340" customWidth="1"/>
    <col min="8971" max="9216" width="8.875" style="340"/>
    <col min="9217" max="9217" width="19.5" style="340" customWidth="1"/>
    <col min="9218" max="9219" width="12.125" style="340" customWidth="1"/>
    <col min="9220" max="9220" width="13.75" style="340" customWidth="1"/>
    <col min="9221" max="9221" width="14.625" style="340" customWidth="1"/>
    <col min="9222" max="9222" width="15.125" style="340" customWidth="1"/>
    <col min="9223" max="9223" width="12.25" style="340" customWidth="1"/>
    <col min="9224" max="9224" width="12.5" style="340" customWidth="1"/>
    <col min="9225" max="9225" width="12.25" style="340" customWidth="1"/>
    <col min="9226" max="9226" width="11.625" style="340" customWidth="1"/>
    <col min="9227" max="9472" width="8.875" style="340"/>
    <col min="9473" max="9473" width="19.5" style="340" customWidth="1"/>
    <col min="9474" max="9475" width="12.125" style="340" customWidth="1"/>
    <col min="9476" max="9476" width="13.75" style="340" customWidth="1"/>
    <col min="9477" max="9477" width="14.625" style="340" customWidth="1"/>
    <col min="9478" max="9478" width="15.125" style="340" customWidth="1"/>
    <col min="9479" max="9479" width="12.25" style="340" customWidth="1"/>
    <col min="9480" max="9480" width="12.5" style="340" customWidth="1"/>
    <col min="9481" max="9481" width="12.25" style="340" customWidth="1"/>
    <col min="9482" max="9482" width="11.625" style="340" customWidth="1"/>
    <col min="9483" max="9728" width="8.875" style="340"/>
    <col min="9729" max="9729" width="19.5" style="340" customWidth="1"/>
    <col min="9730" max="9731" width="12.125" style="340" customWidth="1"/>
    <col min="9732" max="9732" width="13.75" style="340" customWidth="1"/>
    <col min="9733" max="9733" width="14.625" style="340" customWidth="1"/>
    <col min="9734" max="9734" width="15.125" style="340" customWidth="1"/>
    <col min="9735" max="9735" width="12.25" style="340" customWidth="1"/>
    <col min="9736" max="9736" width="12.5" style="340" customWidth="1"/>
    <col min="9737" max="9737" width="12.25" style="340" customWidth="1"/>
    <col min="9738" max="9738" width="11.625" style="340" customWidth="1"/>
    <col min="9739" max="9984" width="8.875" style="340"/>
    <col min="9985" max="9985" width="19.5" style="340" customWidth="1"/>
    <col min="9986" max="9987" width="12.125" style="340" customWidth="1"/>
    <col min="9988" max="9988" width="13.75" style="340" customWidth="1"/>
    <col min="9989" max="9989" width="14.625" style="340" customWidth="1"/>
    <col min="9990" max="9990" width="15.125" style="340" customWidth="1"/>
    <col min="9991" max="9991" width="12.25" style="340" customWidth="1"/>
    <col min="9992" max="9992" width="12.5" style="340" customWidth="1"/>
    <col min="9993" max="9993" width="12.25" style="340" customWidth="1"/>
    <col min="9994" max="9994" width="11.625" style="340" customWidth="1"/>
    <col min="9995" max="10240" width="8.875" style="340"/>
    <col min="10241" max="10241" width="19.5" style="340" customWidth="1"/>
    <col min="10242" max="10243" width="12.125" style="340" customWidth="1"/>
    <col min="10244" max="10244" width="13.75" style="340" customWidth="1"/>
    <col min="10245" max="10245" width="14.625" style="340" customWidth="1"/>
    <col min="10246" max="10246" width="15.125" style="340" customWidth="1"/>
    <col min="10247" max="10247" width="12.25" style="340" customWidth="1"/>
    <col min="10248" max="10248" width="12.5" style="340" customWidth="1"/>
    <col min="10249" max="10249" width="12.25" style="340" customWidth="1"/>
    <col min="10250" max="10250" width="11.625" style="340" customWidth="1"/>
    <col min="10251" max="10496" width="8.875" style="340"/>
    <col min="10497" max="10497" width="19.5" style="340" customWidth="1"/>
    <col min="10498" max="10499" width="12.125" style="340" customWidth="1"/>
    <col min="10500" max="10500" width="13.75" style="340" customWidth="1"/>
    <col min="10501" max="10501" width="14.625" style="340" customWidth="1"/>
    <col min="10502" max="10502" width="15.125" style="340" customWidth="1"/>
    <col min="10503" max="10503" width="12.25" style="340" customWidth="1"/>
    <col min="10504" max="10504" width="12.5" style="340" customWidth="1"/>
    <col min="10505" max="10505" width="12.25" style="340" customWidth="1"/>
    <col min="10506" max="10506" width="11.625" style="340" customWidth="1"/>
    <col min="10507" max="10752" width="8.875" style="340"/>
    <col min="10753" max="10753" width="19.5" style="340" customWidth="1"/>
    <col min="10754" max="10755" width="12.125" style="340" customWidth="1"/>
    <col min="10756" max="10756" width="13.75" style="340" customWidth="1"/>
    <col min="10757" max="10757" width="14.625" style="340" customWidth="1"/>
    <col min="10758" max="10758" width="15.125" style="340" customWidth="1"/>
    <col min="10759" max="10759" width="12.25" style="340" customWidth="1"/>
    <col min="10760" max="10760" width="12.5" style="340" customWidth="1"/>
    <col min="10761" max="10761" width="12.25" style="340" customWidth="1"/>
    <col min="10762" max="10762" width="11.625" style="340" customWidth="1"/>
    <col min="10763" max="11008" width="8.875" style="340"/>
    <col min="11009" max="11009" width="19.5" style="340" customWidth="1"/>
    <col min="11010" max="11011" width="12.125" style="340" customWidth="1"/>
    <col min="11012" max="11012" width="13.75" style="340" customWidth="1"/>
    <col min="11013" max="11013" width="14.625" style="340" customWidth="1"/>
    <col min="11014" max="11014" width="15.125" style="340" customWidth="1"/>
    <col min="11015" max="11015" width="12.25" style="340" customWidth="1"/>
    <col min="11016" max="11016" width="12.5" style="340" customWidth="1"/>
    <col min="11017" max="11017" width="12.25" style="340" customWidth="1"/>
    <col min="11018" max="11018" width="11.625" style="340" customWidth="1"/>
    <col min="11019" max="11264" width="8.875" style="340"/>
    <col min="11265" max="11265" width="19.5" style="340" customWidth="1"/>
    <col min="11266" max="11267" width="12.125" style="340" customWidth="1"/>
    <col min="11268" max="11268" width="13.75" style="340" customWidth="1"/>
    <col min="11269" max="11269" width="14.625" style="340" customWidth="1"/>
    <col min="11270" max="11270" width="15.125" style="340" customWidth="1"/>
    <col min="11271" max="11271" width="12.25" style="340" customWidth="1"/>
    <col min="11272" max="11272" width="12.5" style="340" customWidth="1"/>
    <col min="11273" max="11273" width="12.25" style="340" customWidth="1"/>
    <col min="11274" max="11274" width="11.625" style="340" customWidth="1"/>
    <col min="11275" max="11520" width="8.875" style="340"/>
    <col min="11521" max="11521" width="19.5" style="340" customWidth="1"/>
    <col min="11522" max="11523" width="12.125" style="340" customWidth="1"/>
    <col min="11524" max="11524" width="13.75" style="340" customWidth="1"/>
    <col min="11525" max="11525" width="14.625" style="340" customWidth="1"/>
    <col min="11526" max="11526" width="15.125" style="340" customWidth="1"/>
    <col min="11527" max="11527" width="12.25" style="340" customWidth="1"/>
    <col min="11528" max="11528" width="12.5" style="340" customWidth="1"/>
    <col min="11529" max="11529" width="12.25" style="340" customWidth="1"/>
    <col min="11530" max="11530" width="11.625" style="340" customWidth="1"/>
    <col min="11531" max="11776" width="8.875" style="340"/>
    <col min="11777" max="11777" width="19.5" style="340" customWidth="1"/>
    <col min="11778" max="11779" width="12.125" style="340" customWidth="1"/>
    <col min="11780" max="11780" width="13.75" style="340" customWidth="1"/>
    <col min="11781" max="11781" width="14.625" style="340" customWidth="1"/>
    <col min="11782" max="11782" width="15.125" style="340" customWidth="1"/>
    <col min="11783" max="11783" width="12.25" style="340" customWidth="1"/>
    <col min="11784" max="11784" width="12.5" style="340" customWidth="1"/>
    <col min="11785" max="11785" width="12.25" style="340" customWidth="1"/>
    <col min="11786" max="11786" width="11.625" style="340" customWidth="1"/>
    <col min="11787" max="12032" width="8.875" style="340"/>
    <col min="12033" max="12033" width="19.5" style="340" customWidth="1"/>
    <col min="12034" max="12035" width="12.125" style="340" customWidth="1"/>
    <col min="12036" max="12036" width="13.75" style="340" customWidth="1"/>
    <col min="12037" max="12037" width="14.625" style="340" customWidth="1"/>
    <col min="12038" max="12038" width="15.125" style="340" customWidth="1"/>
    <col min="12039" max="12039" width="12.25" style="340" customWidth="1"/>
    <col min="12040" max="12040" width="12.5" style="340" customWidth="1"/>
    <col min="12041" max="12041" width="12.25" style="340" customWidth="1"/>
    <col min="12042" max="12042" width="11.625" style="340" customWidth="1"/>
    <col min="12043" max="12288" width="8.875" style="340"/>
    <col min="12289" max="12289" width="19.5" style="340" customWidth="1"/>
    <col min="12290" max="12291" width="12.125" style="340" customWidth="1"/>
    <col min="12292" max="12292" width="13.75" style="340" customWidth="1"/>
    <col min="12293" max="12293" width="14.625" style="340" customWidth="1"/>
    <col min="12294" max="12294" width="15.125" style="340" customWidth="1"/>
    <col min="12295" max="12295" width="12.25" style="340" customWidth="1"/>
    <col min="12296" max="12296" width="12.5" style="340" customWidth="1"/>
    <col min="12297" max="12297" width="12.25" style="340" customWidth="1"/>
    <col min="12298" max="12298" width="11.625" style="340" customWidth="1"/>
    <col min="12299" max="12544" width="8.875" style="340"/>
    <col min="12545" max="12545" width="19.5" style="340" customWidth="1"/>
    <col min="12546" max="12547" width="12.125" style="340" customWidth="1"/>
    <col min="12548" max="12548" width="13.75" style="340" customWidth="1"/>
    <col min="12549" max="12549" width="14.625" style="340" customWidth="1"/>
    <col min="12550" max="12550" width="15.125" style="340" customWidth="1"/>
    <col min="12551" max="12551" width="12.25" style="340" customWidth="1"/>
    <col min="12552" max="12552" width="12.5" style="340" customWidth="1"/>
    <col min="12553" max="12553" width="12.25" style="340" customWidth="1"/>
    <col min="12554" max="12554" width="11.625" style="340" customWidth="1"/>
    <col min="12555" max="12800" width="8.875" style="340"/>
    <col min="12801" max="12801" width="19.5" style="340" customWidth="1"/>
    <col min="12802" max="12803" width="12.125" style="340" customWidth="1"/>
    <col min="12804" max="12804" width="13.75" style="340" customWidth="1"/>
    <col min="12805" max="12805" width="14.625" style="340" customWidth="1"/>
    <col min="12806" max="12806" width="15.125" style="340" customWidth="1"/>
    <col min="12807" max="12807" width="12.25" style="340" customWidth="1"/>
    <col min="12808" max="12808" width="12.5" style="340" customWidth="1"/>
    <col min="12809" max="12809" width="12.25" style="340" customWidth="1"/>
    <col min="12810" max="12810" width="11.625" style="340" customWidth="1"/>
    <col min="12811" max="13056" width="8.875" style="340"/>
    <col min="13057" max="13057" width="19.5" style="340" customWidth="1"/>
    <col min="13058" max="13059" width="12.125" style="340" customWidth="1"/>
    <col min="13060" max="13060" width="13.75" style="340" customWidth="1"/>
    <col min="13061" max="13061" width="14.625" style="340" customWidth="1"/>
    <col min="13062" max="13062" width="15.125" style="340" customWidth="1"/>
    <col min="13063" max="13063" width="12.25" style="340" customWidth="1"/>
    <col min="13064" max="13064" width="12.5" style="340" customWidth="1"/>
    <col min="13065" max="13065" width="12.25" style="340" customWidth="1"/>
    <col min="13066" max="13066" width="11.625" style="340" customWidth="1"/>
    <col min="13067" max="13312" width="8.875" style="340"/>
    <col min="13313" max="13313" width="19.5" style="340" customWidth="1"/>
    <col min="13314" max="13315" width="12.125" style="340" customWidth="1"/>
    <col min="13316" max="13316" width="13.75" style="340" customWidth="1"/>
    <col min="13317" max="13317" width="14.625" style="340" customWidth="1"/>
    <col min="13318" max="13318" width="15.125" style="340" customWidth="1"/>
    <col min="13319" max="13319" width="12.25" style="340" customWidth="1"/>
    <col min="13320" max="13320" width="12.5" style="340" customWidth="1"/>
    <col min="13321" max="13321" width="12.25" style="340" customWidth="1"/>
    <col min="13322" max="13322" width="11.625" style="340" customWidth="1"/>
    <col min="13323" max="13568" width="8.875" style="340"/>
    <col min="13569" max="13569" width="19.5" style="340" customWidth="1"/>
    <col min="13570" max="13571" width="12.125" style="340" customWidth="1"/>
    <col min="13572" max="13572" width="13.75" style="340" customWidth="1"/>
    <col min="13573" max="13573" width="14.625" style="340" customWidth="1"/>
    <col min="13574" max="13574" width="15.125" style="340" customWidth="1"/>
    <col min="13575" max="13575" width="12.25" style="340" customWidth="1"/>
    <col min="13576" max="13576" width="12.5" style="340" customWidth="1"/>
    <col min="13577" max="13577" width="12.25" style="340" customWidth="1"/>
    <col min="13578" max="13578" width="11.625" style="340" customWidth="1"/>
    <col min="13579" max="13824" width="8.875" style="340"/>
    <col min="13825" max="13825" width="19.5" style="340" customWidth="1"/>
    <col min="13826" max="13827" width="12.125" style="340" customWidth="1"/>
    <col min="13828" max="13828" width="13.75" style="340" customWidth="1"/>
    <col min="13829" max="13829" width="14.625" style="340" customWidth="1"/>
    <col min="13830" max="13830" width="15.125" style="340" customWidth="1"/>
    <col min="13831" max="13831" width="12.25" style="340" customWidth="1"/>
    <col min="13832" max="13832" width="12.5" style="340" customWidth="1"/>
    <col min="13833" max="13833" width="12.25" style="340" customWidth="1"/>
    <col min="13834" max="13834" width="11.625" style="340" customWidth="1"/>
    <col min="13835" max="14080" width="8.875" style="340"/>
    <col min="14081" max="14081" width="19.5" style="340" customWidth="1"/>
    <col min="14082" max="14083" width="12.125" style="340" customWidth="1"/>
    <col min="14084" max="14084" width="13.75" style="340" customWidth="1"/>
    <col min="14085" max="14085" width="14.625" style="340" customWidth="1"/>
    <col min="14086" max="14086" width="15.125" style="340" customWidth="1"/>
    <col min="14087" max="14087" width="12.25" style="340" customWidth="1"/>
    <col min="14088" max="14088" width="12.5" style="340" customWidth="1"/>
    <col min="14089" max="14089" width="12.25" style="340" customWidth="1"/>
    <col min="14090" max="14090" width="11.625" style="340" customWidth="1"/>
    <col min="14091" max="14336" width="8.875" style="340"/>
    <col min="14337" max="14337" width="19.5" style="340" customWidth="1"/>
    <col min="14338" max="14339" width="12.125" style="340" customWidth="1"/>
    <col min="14340" max="14340" width="13.75" style="340" customWidth="1"/>
    <col min="14341" max="14341" width="14.625" style="340" customWidth="1"/>
    <col min="14342" max="14342" width="15.125" style="340" customWidth="1"/>
    <col min="14343" max="14343" width="12.25" style="340" customWidth="1"/>
    <col min="14344" max="14344" width="12.5" style="340" customWidth="1"/>
    <col min="14345" max="14345" width="12.25" style="340" customWidth="1"/>
    <col min="14346" max="14346" width="11.625" style="340" customWidth="1"/>
    <col min="14347" max="14592" width="8.875" style="340"/>
    <col min="14593" max="14593" width="19.5" style="340" customWidth="1"/>
    <col min="14594" max="14595" width="12.125" style="340" customWidth="1"/>
    <col min="14596" max="14596" width="13.75" style="340" customWidth="1"/>
    <col min="14597" max="14597" width="14.625" style="340" customWidth="1"/>
    <col min="14598" max="14598" width="15.125" style="340" customWidth="1"/>
    <col min="14599" max="14599" width="12.25" style="340" customWidth="1"/>
    <col min="14600" max="14600" width="12.5" style="340" customWidth="1"/>
    <col min="14601" max="14601" width="12.25" style="340" customWidth="1"/>
    <col min="14602" max="14602" width="11.625" style="340" customWidth="1"/>
    <col min="14603" max="14848" width="8.875" style="340"/>
    <col min="14849" max="14849" width="19.5" style="340" customWidth="1"/>
    <col min="14850" max="14851" width="12.125" style="340" customWidth="1"/>
    <col min="14852" max="14852" width="13.75" style="340" customWidth="1"/>
    <col min="14853" max="14853" width="14.625" style="340" customWidth="1"/>
    <col min="14854" max="14854" width="15.125" style="340" customWidth="1"/>
    <col min="14855" max="14855" width="12.25" style="340" customWidth="1"/>
    <col min="14856" max="14856" width="12.5" style="340" customWidth="1"/>
    <col min="14857" max="14857" width="12.25" style="340" customWidth="1"/>
    <col min="14858" max="14858" width="11.625" style="340" customWidth="1"/>
    <col min="14859" max="15104" width="8.875" style="340"/>
    <col min="15105" max="15105" width="19.5" style="340" customWidth="1"/>
    <col min="15106" max="15107" width="12.125" style="340" customWidth="1"/>
    <col min="15108" max="15108" width="13.75" style="340" customWidth="1"/>
    <col min="15109" max="15109" width="14.625" style="340" customWidth="1"/>
    <col min="15110" max="15110" width="15.125" style="340" customWidth="1"/>
    <col min="15111" max="15111" width="12.25" style="340" customWidth="1"/>
    <col min="15112" max="15112" width="12.5" style="340" customWidth="1"/>
    <col min="15113" max="15113" width="12.25" style="340" customWidth="1"/>
    <col min="15114" max="15114" width="11.625" style="340" customWidth="1"/>
    <col min="15115" max="15360" width="8.875" style="340"/>
    <col min="15361" max="15361" width="19.5" style="340" customWidth="1"/>
    <col min="15362" max="15363" width="12.125" style="340" customWidth="1"/>
    <col min="15364" max="15364" width="13.75" style="340" customWidth="1"/>
    <col min="15365" max="15365" width="14.625" style="340" customWidth="1"/>
    <col min="15366" max="15366" width="15.125" style="340" customWidth="1"/>
    <col min="15367" max="15367" width="12.25" style="340" customWidth="1"/>
    <col min="15368" max="15368" width="12.5" style="340" customWidth="1"/>
    <col min="15369" max="15369" width="12.25" style="340" customWidth="1"/>
    <col min="15370" max="15370" width="11.625" style="340" customWidth="1"/>
    <col min="15371" max="15616" width="8.875" style="340"/>
    <col min="15617" max="15617" width="19.5" style="340" customWidth="1"/>
    <col min="15618" max="15619" width="12.125" style="340" customWidth="1"/>
    <col min="15620" max="15620" width="13.75" style="340" customWidth="1"/>
    <col min="15621" max="15621" width="14.625" style="340" customWidth="1"/>
    <col min="15622" max="15622" width="15.125" style="340" customWidth="1"/>
    <col min="15623" max="15623" width="12.25" style="340" customWidth="1"/>
    <col min="15624" max="15624" width="12.5" style="340" customWidth="1"/>
    <col min="15625" max="15625" width="12.25" style="340" customWidth="1"/>
    <col min="15626" max="15626" width="11.625" style="340" customWidth="1"/>
    <col min="15627" max="15872" width="8.875" style="340"/>
    <col min="15873" max="15873" width="19.5" style="340" customWidth="1"/>
    <col min="15874" max="15875" width="12.125" style="340" customWidth="1"/>
    <col min="15876" max="15876" width="13.75" style="340" customWidth="1"/>
    <col min="15877" max="15877" width="14.625" style="340" customWidth="1"/>
    <col min="15878" max="15878" width="15.125" style="340" customWidth="1"/>
    <col min="15879" max="15879" width="12.25" style="340" customWidth="1"/>
    <col min="15880" max="15880" width="12.5" style="340" customWidth="1"/>
    <col min="15881" max="15881" width="12.25" style="340" customWidth="1"/>
    <col min="15882" max="15882" width="11.625" style="340" customWidth="1"/>
    <col min="15883" max="16128" width="8.875" style="340"/>
    <col min="16129" max="16129" width="19.5" style="340" customWidth="1"/>
    <col min="16130" max="16131" width="12.125" style="340" customWidth="1"/>
    <col min="16132" max="16132" width="13.75" style="340" customWidth="1"/>
    <col min="16133" max="16133" width="14.625" style="340" customWidth="1"/>
    <col min="16134" max="16134" width="15.125" style="340" customWidth="1"/>
    <col min="16135" max="16135" width="12.25" style="340" customWidth="1"/>
    <col min="16136" max="16136" width="12.5" style="340" customWidth="1"/>
    <col min="16137" max="16137" width="12.25" style="340" customWidth="1"/>
    <col min="16138" max="16138" width="11.625" style="340" customWidth="1"/>
    <col min="16139" max="16384" width="8.875" style="340"/>
  </cols>
  <sheetData>
    <row r="1" spans="1:10" ht="19.5">
      <c r="A1" s="335" t="s">
        <v>266</v>
      </c>
      <c r="B1" s="336"/>
      <c r="C1" s="337"/>
      <c r="D1" s="338"/>
      <c r="E1" s="336"/>
      <c r="F1" s="337"/>
      <c r="G1" s="339"/>
    </row>
    <row r="2" spans="1:10">
      <c r="G2" s="343"/>
    </row>
    <row r="3" spans="1:10" ht="17.25">
      <c r="A3" s="344" t="s">
        <v>267</v>
      </c>
      <c r="B3" s="345"/>
      <c r="C3" s="345"/>
      <c r="D3" s="345"/>
      <c r="E3" s="346"/>
      <c r="F3" s="346"/>
      <c r="G3" s="346"/>
      <c r="H3" s="346"/>
      <c r="I3" s="346"/>
      <c r="J3" s="347"/>
    </row>
    <row r="4" spans="1:10" ht="17.25">
      <c r="A4" s="348" t="s">
        <v>268</v>
      </c>
      <c r="B4" s="349"/>
      <c r="C4" s="349"/>
      <c r="D4" s="349"/>
      <c r="E4" s="350"/>
      <c r="F4" s="350"/>
      <c r="G4" s="350"/>
      <c r="H4" s="350"/>
      <c r="I4" s="350"/>
      <c r="J4" s="351"/>
    </row>
    <row r="5" spans="1:10">
      <c r="A5" s="352" t="s">
        <v>269</v>
      </c>
      <c r="B5" s="352" t="s">
        <v>270</v>
      </c>
      <c r="C5" s="353" t="s">
        <v>271</v>
      </c>
      <c r="D5" s="354" t="s">
        <v>272</v>
      </c>
      <c r="E5" s="355" t="s">
        <v>270</v>
      </c>
      <c r="F5" s="353" t="s">
        <v>271</v>
      </c>
      <c r="G5" s="354" t="s">
        <v>272</v>
      </c>
      <c r="H5" s="356" t="s">
        <v>273</v>
      </c>
      <c r="I5" s="357" t="s">
        <v>271</v>
      </c>
      <c r="J5" s="354" t="s">
        <v>272</v>
      </c>
    </row>
    <row r="6" spans="1:10">
      <c r="A6" s="358"/>
      <c r="B6" s="352" t="s">
        <v>84</v>
      </c>
      <c r="C6" s="359" t="s">
        <v>84</v>
      </c>
      <c r="D6" s="360" t="s">
        <v>7</v>
      </c>
      <c r="E6" s="361" t="s">
        <v>85</v>
      </c>
      <c r="F6" s="362" t="s">
        <v>85</v>
      </c>
      <c r="G6" s="360" t="s">
        <v>7</v>
      </c>
      <c r="H6" s="363" t="s">
        <v>274</v>
      </c>
      <c r="I6" s="364" t="s">
        <v>274</v>
      </c>
      <c r="J6" s="360" t="s">
        <v>7</v>
      </c>
    </row>
    <row r="7" spans="1:10">
      <c r="A7" s="365" t="s">
        <v>11</v>
      </c>
      <c r="B7" s="366"/>
      <c r="C7" s="367"/>
      <c r="D7" s="368"/>
      <c r="E7" s="369"/>
      <c r="F7" s="367"/>
      <c r="G7" s="370"/>
      <c r="H7" s="371"/>
      <c r="I7" s="372"/>
      <c r="J7" s="373"/>
    </row>
    <row r="8" spans="1:10">
      <c r="A8" s="365" t="s">
        <v>12</v>
      </c>
      <c r="B8" s="374">
        <f>SUM(B9:B11)</f>
        <v>31235</v>
      </c>
      <c r="C8" s="375">
        <f>SUM(C9:C11)</f>
        <v>13148</v>
      </c>
      <c r="D8" s="376">
        <f>(B8-C8)/C8</f>
        <v>1.3756464861575906</v>
      </c>
      <c r="E8" s="377">
        <f>SUM(E9:E11)</f>
        <v>45915540</v>
      </c>
      <c r="F8" s="378">
        <f>SUM(F9:F11)</f>
        <v>18417543</v>
      </c>
      <c r="G8" s="379">
        <f>(E8-F8)/F8</f>
        <v>1.4930328654587639</v>
      </c>
      <c r="H8" s="380">
        <f t="shared" ref="H8:I11" si="0">E8/B8</f>
        <v>1470.0028813830638</v>
      </c>
      <c r="I8" s="381">
        <f t="shared" si="0"/>
        <v>1400.7866595679952</v>
      </c>
      <c r="J8" s="382">
        <f>(H8-I8)/I8</f>
        <v>4.9412393630601098E-2</v>
      </c>
    </row>
    <row r="9" spans="1:10">
      <c r="A9" s="383" t="s">
        <v>13</v>
      </c>
      <c r="B9" s="384">
        <f>[9]總表!$Z96</f>
        <v>28744</v>
      </c>
      <c r="C9" s="385">
        <f>[10]總表!$Z96</f>
        <v>11799</v>
      </c>
      <c r="D9" s="379">
        <f>(B9-C9)/C9</f>
        <v>1.4361386558182896</v>
      </c>
      <c r="E9" s="386">
        <f>[9]總表!$AA96</f>
        <v>42424404</v>
      </c>
      <c r="F9" s="387">
        <f>[11]總表!$AA96</f>
        <v>16459700</v>
      </c>
      <c r="G9" s="379">
        <f>(E9-F9)/F9</f>
        <v>1.5774712783343561</v>
      </c>
      <c r="H9" s="380">
        <f t="shared" si="0"/>
        <v>1475.9394656276093</v>
      </c>
      <c r="I9" s="381">
        <f t="shared" si="0"/>
        <v>1395.0080515297907</v>
      </c>
      <c r="J9" s="382">
        <f>(H9-I9)/I9</f>
        <v>5.8015015762143976E-2</v>
      </c>
    </row>
    <row r="10" spans="1:10">
      <c r="A10" s="388" t="s">
        <v>14</v>
      </c>
      <c r="B10" s="384">
        <f>[9]總表!$Z97</f>
        <v>2207</v>
      </c>
      <c r="C10" s="385">
        <f>[10]總表!$Z97</f>
        <v>1280</v>
      </c>
      <c r="D10" s="379">
        <f>(B10-C10)/C10</f>
        <v>0.72421875000000002</v>
      </c>
      <c r="E10" s="386">
        <f>[9]總表!$AA97</f>
        <v>3044316</v>
      </c>
      <c r="F10" s="387">
        <f>[11]總表!$AA97</f>
        <v>1852180</v>
      </c>
      <c r="G10" s="379">
        <f>(E10-F10)/F10</f>
        <v>0.64363938710060575</v>
      </c>
      <c r="H10" s="380">
        <f t="shared" si="0"/>
        <v>1379.391028545537</v>
      </c>
      <c r="I10" s="381">
        <f t="shared" si="0"/>
        <v>1447.015625</v>
      </c>
      <c r="J10" s="389">
        <f>(H10-I10)/I10</f>
        <v>-4.6733839832906444E-2</v>
      </c>
    </row>
    <row r="11" spans="1:10">
      <c r="A11" s="388" t="s">
        <v>15</v>
      </c>
      <c r="B11" s="384">
        <f>[9]總表!$Z98</f>
        <v>284</v>
      </c>
      <c r="C11" s="385">
        <f>[10]總表!$Z98</f>
        <v>69</v>
      </c>
      <c r="D11" s="379">
        <f>(B11-C11)/C11</f>
        <v>3.1159420289855073</v>
      </c>
      <c r="E11" s="386">
        <f>[9]總表!$AA98</f>
        <v>446820</v>
      </c>
      <c r="F11" s="387">
        <f>[11]總表!$AA98</f>
        <v>105663</v>
      </c>
      <c r="G11" s="379">
        <f>(E11-F11)/F11</f>
        <v>3.228727179807501</v>
      </c>
      <c r="H11" s="380">
        <f t="shared" si="0"/>
        <v>1573.3098591549297</v>
      </c>
      <c r="I11" s="381">
        <f t="shared" si="0"/>
        <v>1531.3478260869565</v>
      </c>
      <c r="J11" s="382">
        <f>(H11-I11)/I11</f>
        <v>2.7402026079991555E-2</v>
      </c>
    </row>
    <row r="12" spans="1:10">
      <c r="A12" s="388"/>
      <c r="B12" s="384"/>
      <c r="C12" s="390"/>
      <c r="D12" s="391"/>
      <c r="E12" s="386"/>
      <c r="F12" s="387"/>
      <c r="G12" s="391"/>
      <c r="H12" s="392"/>
      <c r="I12" s="393"/>
      <c r="J12" s="394"/>
    </row>
    <row r="13" spans="1:10">
      <c r="A13" s="395" t="s">
        <v>16</v>
      </c>
      <c r="B13" s="396">
        <f>SUM(B14:B41)</f>
        <v>88168</v>
      </c>
      <c r="C13" s="397">
        <f>SUM(C14:C41)</f>
        <v>69772</v>
      </c>
      <c r="D13" s="398">
        <f t="shared" ref="D13:D21" si="1">(B13-C13)/C13</f>
        <v>0.26365877429341283</v>
      </c>
      <c r="E13" s="396">
        <f>SUM(E14:E41)</f>
        <v>117629976</v>
      </c>
      <c r="F13" s="399">
        <f>SUM(F14:F41)</f>
        <v>87106391</v>
      </c>
      <c r="G13" s="379">
        <f t="shared" ref="G13:G21" si="2">(E13-F13)/F13</f>
        <v>0.35041728453656174</v>
      </c>
      <c r="H13" s="380">
        <f t="shared" ref="H13:I21" si="3">E13/B13</f>
        <v>1334.1572452590508</v>
      </c>
      <c r="I13" s="381">
        <f t="shared" si="3"/>
        <v>1248.4433726996504</v>
      </c>
      <c r="J13" s="382">
        <f t="shared" ref="J13:J21" si="4">(H13-I13)/I13</f>
        <v>6.8656596233156841E-2</v>
      </c>
    </row>
    <row r="14" spans="1:10">
      <c r="A14" s="383" t="s">
        <v>17</v>
      </c>
      <c r="B14" s="386">
        <f>[9]總表!$Z39</f>
        <v>35956</v>
      </c>
      <c r="C14" s="385">
        <f>[10]總表!$Z39</f>
        <v>24345</v>
      </c>
      <c r="D14" s="398">
        <f t="shared" si="1"/>
        <v>0.47693571575272131</v>
      </c>
      <c r="E14" s="386">
        <f>[9]總表!$AA39</f>
        <v>49675956</v>
      </c>
      <c r="F14" s="387">
        <f>[10]總表!$AA39</f>
        <v>24418619</v>
      </c>
      <c r="G14" s="379">
        <f t="shared" si="2"/>
        <v>1.0343474788643863</v>
      </c>
      <c r="H14" s="380">
        <f t="shared" si="3"/>
        <v>1381.5762598731783</v>
      </c>
      <c r="I14" s="381">
        <f t="shared" si="3"/>
        <v>1003.0239884986651</v>
      </c>
      <c r="J14" s="382">
        <f t="shared" si="4"/>
        <v>0.3774109848969151</v>
      </c>
    </row>
    <row r="15" spans="1:10">
      <c r="A15" s="383" t="s">
        <v>18</v>
      </c>
      <c r="B15" s="386">
        <f>[9]總表!$Z40</f>
        <v>22308</v>
      </c>
      <c r="C15" s="385">
        <f>[10]總表!$Z40</f>
        <v>26360</v>
      </c>
      <c r="D15" s="400">
        <f t="shared" si="1"/>
        <v>-0.15371775417298938</v>
      </c>
      <c r="E15" s="386">
        <f>[9]總表!$AA40</f>
        <v>25657738</v>
      </c>
      <c r="F15" s="387">
        <f>[10]總表!$AA40</f>
        <v>38824573</v>
      </c>
      <c r="G15" s="401">
        <f t="shared" si="2"/>
        <v>-0.33913663390451199</v>
      </c>
      <c r="H15" s="380">
        <f t="shared" si="3"/>
        <v>1150.158597812444</v>
      </c>
      <c r="I15" s="381">
        <f t="shared" si="3"/>
        <v>1472.8593702579667</v>
      </c>
      <c r="J15" s="389">
        <f t="shared" si="4"/>
        <v>-0.21909815625439019</v>
      </c>
    </row>
    <row r="16" spans="1:10">
      <c r="A16" s="388" t="s">
        <v>19</v>
      </c>
      <c r="B16" s="386">
        <f>[9]總表!$Z41</f>
        <v>2955</v>
      </c>
      <c r="C16" s="385">
        <f>[10]總表!$Z41</f>
        <v>2803</v>
      </c>
      <c r="D16" s="398">
        <f t="shared" si="1"/>
        <v>5.4227613271494828E-2</v>
      </c>
      <c r="E16" s="386">
        <f>[9]總表!$AA41</f>
        <v>4727064</v>
      </c>
      <c r="F16" s="387">
        <f>[10]總表!$AA41</f>
        <v>4023933</v>
      </c>
      <c r="G16" s="379">
        <f t="shared" si="2"/>
        <v>0.17473725332901915</v>
      </c>
      <c r="H16" s="380">
        <f t="shared" si="3"/>
        <v>1599.6832487309646</v>
      </c>
      <c r="I16" s="381">
        <f t="shared" si="3"/>
        <v>1435.5808062789868</v>
      </c>
      <c r="J16" s="382">
        <f t="shared" si="4"/>
        <v>0.1143108362373066</v>
      </c>
    </row>
    <row r="17" spans="1:10">
      <c r="A17" s="383" t="s">
        <v>20</v>
      </c>
      <c r="B17" s="386">
        <f>[9]總表!$Z42</f>
        <v>6582</v>
      </c>
      <c r="C17" s="385">
        <f>[10]總表!$Z42</f>
        <v>4254</v>
      </c>
      <c r="D17" s="398">
        <f t="shared" si="1"/>
        <v>0.54724964739069115</v>
      </c>
      <c r="E17" s="386">
        <f>[9]總表!$AA42</f>
        <v>6847330</v>
      </c>
      <c r="F17" s="387">
        <f>[10]總表!$AA42</f>
        <v>5116825</v>
      </c>
      <c r="G17" s="379">
        <f t="shared" si="2"/>
        <v>0.3381989808132973</v>
      </c>
      <c r="H17" s="380">
        <f t="shared" si="3"/>
        <v>1040.3114554846552</v>
      </c>
      <c r="I17" s="381">
        <f t="shared" si="3"/>
        <v>1202.8267512929008</v>
      </c>
      <c r="J17" s="389">
        <f t="shared" si="4"/>
        <v>-0.13511114184445955</v>
      </c>
    </row>
    <row r="18" spans="1:10">
      <c r="A18" s="383" t="s">
        <v>21</v>
      </c>
      <c r="B18" s="386">
        <f>[9]總表!$Z43</f>
        <v>1187</v>
      </c>
      <c r="C18" s="385">
        <f>[10]總表!$Z43</f>
        <v>792</v>
      </c>
      <c r="D18" s="398">
        <f t="shared" si="1"/>
        <v>0.49873737373737376</v>
      </c>
      <c r="E18" s="386">
        <f>[9]總表!$AA43</f>
        <v>2111842</v>
      </c>
      <c r="F18" s="387">
        <f>[10]總表!$AA43</f>
        <v>954687</v>
      </c>
      <c r="G18" s="379">
        <f t="shared" si="2"/>
        <v>1.2120778852126404</v>
      </c>
      <c r="H18" s="380">
        <f t="shared" si="3"/>
        <v>1779.1423757371524</v>
      </c>
      <c r="I18" s="381">
        <f t="shared" si="3"/>
        <v>1205.4128787878788</v>
      </c>
      <c r="J18" s="382">
        <f t="shared" si="4"/>
        <v>0.4759609815403632</v>
      </c>
    </row>
    <row r="19" spans="1:10">
      <c r="A19" s="388" t="s">
        <v>22</v>
      </c>
      <c r="B19" s="386">
        <f>[9]總表!$Z44</f>
        <v>8060</v>
      </c>
      <c r="C19" s="385">
        <f>[10]總表!$Z44</f>
        <v>4728</v>
      </c>
      <c r="D19" s="398">
        <f t="shared" si="1"/>
        <v>0.7047377326565144</v>
      </c>
      <c r="E19" s="386">
        <f>[9]總表!$AA44</f>
        <v>14772848</v>
      </c>
      <c r="F19" s="387">
        <f>[10]總表!$AA44</f>
        <v>7705014</v>
      </c>
      <c r="G19" s="379">
        <f t="shared" si="2"/>
        <v>0.91730320022779976</v>
      </c>
      <c r="H19" s="380">
        <f t="shared" si="3"/>
        <v>1832.859553349876</v>
      </c>
      <c r="I19" s="381">
        <f t="shared" si="3"/>
        <v>1629.6560913705584</v>
      </c>
      <c r="J19" s="382">
        <f t="shared" si="4"/>
        <v>0.12469100876886317</v>
      </c>
    </row>
    <row r="20" spans="1:10">
      <c r="A20" s="388" t="s">
        <v>23</v>
      </c>
      <c r="B20" s="386">
        <f>[9]總表!$Z45</f>
        <v>1477</v>
      </c>
      <c r="C20" s="385">
        <f>[10]總表!$Z45</f>
        <v>239</v>
      </c>
      <c r="D20" s="398">
        <f t="shared" si="1"/>
        <v>5.1799163179916317</v>
      </c>
      <c r="E20" s="386">
        <f>[9]總表!$AA45</f>
        <v>2185821</v>
      </c>
      <c r="F20" s="387">
        <f>[10]總表!$AA45</f>
        <v>311199</v>
      </c>
      <c r="G20" s="379">
        <f t="shared" si="2"/>
        <v>6.0238689713013214</v>
      </c>
      <c r="H20" s="380">
        <f t="shared" si="3"/>
        <v>1479.9058903182126</v>
      </c>
      <c r="I20" s="381">
        <f t="shared" si="3"/>
        <v>1302.0878661087866</v>
      </c>
      <c r="J20" s="382">
        <f t="shared" si="4"/>
        <v>0.13656376719093838</v>
      </c>
    </row>
    <row r="21" spans="1:10">
      <c r="A21" s="383" t="s">
        <v>24</v>
      </c>
      <c r="B21" s="386">
        <f>[9]總表!$Z46</f>
        <v>2874</v>
      </c>
      <c r="C21" s="385">
        <f>[10]總表!$Z46</f>
        <v>4487</v>
      </c>
      <c r="D21" s="400">
        <f t="shared" si="1"/>
        <v>-0.3594829507466013</v>
      </c>
      <c r="E21" s="386">
        <f>[9]總表!$AA46</f>
        <v>2625359</v>
      </c>
      <c r="F21" s="387">
        <f>[10]總表!$AA46</f>
        <v>3525324</v>
      </c>
      <c r="G21" s="401">
        <f t="shared" si="2"/>
        <v>-0.25528575529511616</v>
      </c>
      <c r="H21" s="380">
        <f t="shared" si="3"/>
        <v>913.48608211551846</v>
      </c>
      <c r="I21" s="381">
        <f t="shared" si="3"/>
        <v>785.67506128816581</v>
      </c>
      <c r="J21" s="382">
        <f t="shared" si="4"/>
        <v>0.16267669310745092</v>
      </c>
    </row>
    <row r="22" spans="1:10">
      <c r="A22" s="388" t="s">
        <v>25</v>
      </c>
      <c r="B22" s="386">
        <f>[9]總表!$Z47</f>
        <v>0</v>
      </c>
      <c r="C22" s="385">
        <f>[10]總表!$Z47</f>
        <v>0</v>
      </c>
      <c r="D22" s="402" t="s">
        <v>275</v>
      </c>
      <c r="E22" s="386">
        <f>[9]總表!$AA47</f>
        <v>0</v>
      </c>
      <c r="F22" s="387">
        <f>[10]總表!$AA47</f>
        <v>0</v>
      </c>
      <c r="G22" s="391" t="s">
        <v>275</v>
      </c>
      <c r="H22" s="380">
        <v>0</v>
      </c>
      <c r="I22" s="381">
        <v>0</v>
      </c>
      <c r="J22" s="382">
        <v>0</v>
      </c>
    </row>
    <row r="23" spans="1:10">
      <c r="A23" s="383" t="s">
        <v>26</v>
      </c>
      <c r="B23" s="386">
        <f>[9]總表!$Z48</f>
        <v>0</v>
      </c>
      <c r="C23" s="385">
        <f>[10]總表!$Z48</f>
        <v>0</v>
      </c>
      <c r="D23" s="402" t="s">
        <v>276</v>
      </c>
      <c r="E23" s="386">
        <f>[9]總表!$AA48</f>
        <v>0</v>
      </c>
      <c r="F23" s="387">
        <f>[10]總表!$AA48</f>
        <v>0</v>
      </c>
      <c r="G23" s="391" t="s">
        <v>277</v>
      </c>
      <c r="H23" s="380">
        <v>0</v>
      </c>
      <c r="I23" s="381">
        <v>0</v>
      </c>
      <c r="J23" s="382">
        <v>0</v>
      </c>
    </row>
    <row r="24" spans="1:10">
      <c r="A24" s="388" t="s">
        <v>27</v>
      </c>
      <c r="B24" s="386">
        <f>[9]總表!$Z49</f>
        <v>0</v>
      </c>
      <c r="C24" s="385">
        <f>[10]總表!$Z49</f>
        <v>0</v>
      </c>
      <c r="D24" s="402" t="s">
        <v>278</v>
      </c>
      <c r="E24" s="386">
        <f>[9]總表!$AA49</f>
        <v>0</v>
      </c>
      <c r="F24" s="387">
        <f>[10]總表!$AA49</f>
        <v>0</v>
      </c>
      <c r="G24" s="391" t="s">
        <v>279</v>
      </c>
      <c r="H24" s="380">
        <v>0</v>
      </c>
      <c r="I24" s="381">
        <v>0</v>
      </c>
      <c r="J24" s="382">
        <v>0</v>
      </c>
    </row>
    <row r="25" spans="1:10">
      <c r="A25" s="388" t="s">
        <v>28</v>
      </c>
      <c r="B25" s="386">
        <f>[9]總表!$Z50</f>
        <v>17</v>
      </c>
      <c r="C25" s="385">
        <f>[10]總表!$Z50</f>
        <v>0</v>
      </c>
      <c r="D25" s="402" t="s">
        <v>279</v>
      </c>
      <c r="E25" s="386">
        <f>[9]總表!$AA50</f>
        <v>18895</v>
      </c>
      <c r="F25" s="387">
        <f>[10]總表!$AA50</f>
        <v>0</v>
      </c>
      <c r="G25" s="391" t="s">
        <v>279</v>
      </c>
      <c r="H25" s="380">
        <f t="shared" ref="H25:H30" si="5">E25/B25</f>
        <v>1111.4705882352941</v>
      </c>
      <c r="I25" s="381">
        <v>0</v>
      </c>
      <c r="J25" s="382">
        <v>0</v>
      </c>
    </row>
    <row r="26" spans="1:10">
      <c r="A26" s="388" t="s">
        <v>29</v>
      </c>
      <c r="B26" s="386">
        <f>[9]總表!$Z51</f>
        <v>427</v>
      </c>
      <c r="C26" s="385">
        <f>[10]總表!$Z51</f>
        <v>262</v>
      </c>
      <c r="D26" s="398">
        <f>(B26-C26)/C26</f>
        <v>0.62977099236641221</v>
      </c>
      <c r="E26" s="386">
        <f>[9]總表!$AA51</f>
        <v>493438</v>
      </c>
      <c r="F26" s="387">
        <f>[10]總表!$AA51</f>
        <v>463384</v>
      </c>
      <c r="G26" s="379">
        <f>(E26-F26)/F26</f>
        <v>6.4857655853460636E-2</v>
      </c>
      <c r="H26" s="380">
        <f t="shared" si="5"/>
        <v>1155.5925058548009</v>
      </c>
      <c r="I26" s="381">
        <f>F26/C26</f>
        <v>1768.6412213740457</v>
      </c>
      <c r="J26" s="389">
        <f>(H26-I26)/I26</f>
        <v>-0.34662129781356743</v>
      </c>
    </row>
    <row r="27" spans="1:10">
      <c r="A27" s="383" t="s">
        <v>30</v>
      </c>
      <c r="B27" s="386">
        <f>[9]總表!$Z52</f>
        <v>922</v>
      </c>
      <c r="C27" s="385">
        <f>[10]總表!$Z52</f>
        <v>1096</v>
      </c>
      <c r="D27" s="400">
        <f>(B27-C27)/C27</f>
        <v>-0.15875912408759124</v>
      </c>
      <c r="E27" s="386">
        <f>[9]總表!$AA52</f>
        <v>1036272</v>
      </c>
      <c r="F27" s="387">
        <f>[10]總表!$AA52</f>
        <v>1283054</v>
      </c>
      <c r="G27" s="401">
        <f>(E27-F27)/F27</f>
        <v>-0.19233952740882301</v>
      </c>
      <c r="H27" s="380">
        <f t="shared" si="5"/>
        <v>1123.939262472885</v>
      </c>
      <c r="I27" s="381">
        <f>F27/C27</f>
        <v>1170.6697080291972</v>
      </c>
      <c r="J27" s="389">
        <f>(H27-I27)/I27</f>
        <v>-3.9917702863416581E-2</v>
      </c>
    </row>
    <row r="28" spans="1:10">
      <c r="A28" s="383" t="s">
        <v>31</v>
      </c>
      <c r="B28" s="386">
        <f>[9]總表!$Z53</f>
        <v>119</v>
      </c>
      <c r="C28" s="385">
        <f>[10]總表!$Z53</f>
        <v>60</v>
      </c>
      <c r="D28" s="398">
        <f>(B28-C28)/C28</f>
        <v>0.98333333333333328</v>
      </c>
      <c r="E28" s="386">
        <f>[9]總表!$AA53</f>
        <v>193119</v>
      </c>
      <c r="F28" s="387">
        <f>[10]總表!$AA53</f>
        <v>77416</v>
      </c>
      <c r="G28" s="379">
        <f>(E28-F28)/F28</f>
        <v>1.4945618476800662</v>
      </c>
      <c r="H28" s="380">
        <f t="shared" si="5"/>
        <v>1622.8487394957983</v>
      </c>
      <c r="I28" s="381">
        <f>F28/C28</f>
        <v>1290.2666666666667</v>
      </c>
      <c r="J28" s="382">
        <f>(H28-I28)/I28</f>
        <v>0.25776227614120983</v>
      </c>
    </row>
    <row r="29" spans="1:10">
      <c r="A29" s="388" t="s">
        <v>280</v>
      </c>
      <c r="B29" s="386">
        <f>[9]總表!$Z54</f>
        <v>144</v>
      </c>
      <c r="C29" s="385">
        <f>[10]總表!$Z54</f>
        <v>10</v>
      </c>
      <c r="D29" s="398">
        <f>(B29-C29)/C29</f>
        <v>13.4</v>
      </c>
      <c r="E29" s="386">
        <f>[9]總表!$AA54</f>
        <v>191475</v>
      </c>
      <c r="F29" s="387">
        <f>[10]總表!$AA54</f>
        <v>12301</v>
      </c>
      <c r="G29" s="379">
        <f>(E29-F29)/F29</f>
        <v>14.565807657913991</v>
      </c>
      <c r="H29" s="380">
        <f t="shared" si="5"/>
        <v>1329.6875</v>
      </c>
      <c r="I29" s="381">
        <f>F29/C29</f>
        <v>1230.0999999999999</v>
      </c>
      <c r="J29" s="382">
        <f>(H29-I29)/I29</f>
        <v>8.09588651329161E-2</v>
      </c>
    </row>
    <row r="30" spans="1:10">
      <c r="A30" s="403" t="s">
        <v>281</v>
      </c>
      <c r="B30" s="386">
        <f>[9]總表!$Z55</f>
        <v>20</v>
      </c>
      <c r="C30" s="385">
        <f>[10]總表!$Z55</f>
        <v>8</v>
      </c>
      <c r="D30" s="398">
        <f>(B30-C30)/C30</f>
        <v>1.5</v>
      </c>
      <c r="E30" s="386">
        <f>[9]總表!$AA55</f>
        <v>25837</v>
      </c>
      <c r="F30" s="387">
        <f>[10]總表!$AA55</f>
        <v>6222</v>
      </c>
      <c r="G30" s="379">
        <f>(E30-F30)/F30</f>
        <v>3.1525233044037289</v>
      </c>
      <c r="H30" s="380">
        <f t="shared" si="5"/>
        <v>1291.8499999999999</v>
      </c>
      <c r="I30" s="381">
        <f>F30/C30</f>
        <v>777.75</v>
      </c>
      <c r="J30" s="382">
        <f>(H30-I30)/I30</f>
        <v>0.66100932176149141</v>
      </c>
    </row>
    <row r="31" spans="1:10">
      <c r="A31" s="403" t="s">
        <v>282</v>
      </c>
      <c r="B31" s="386">
        <f>[9]總表!$Z56</f>
        <v>0</v>
      </c>
      <c r="C31" s="385">
        <f>[10]總表!$Z56</f>
        <v>0</v>
      </c>
      <c r="D31" s="404" t="s">
        <v>279</v>
      </c>
      <c r="E31" s="386">
        <f>[9]總表!$AA56</f>
        <v>0</v>
      </c>
      <c r="F31" s="387">
        <f>[10]總表!$AA56</f>
        <v>0</v>
      </c>
      <c r="G31" s="391" t="s">
        <v>279</v>
      </c>
      <c r="H31" s="380">
        <v>0</v>
      </c>
      <c r="I31" s="381">
        <v>0</v>
      </c>
      <c r="J31" s="382">
        <v>0</v>
      </c>
    </row>
    <row r="32" spans="1:10">
      <c r="A32" s="403" t="s">
        <v>283</v>
      </c>
      <c r="B32" s="386">
        <f>[9]總表!$Z57</f>
        <v>0</v>
      </c>
      <c r="C32" s="385">
        <f>[10]總表!$Z57</f>
        <v>0</v>
      </c>
      <c r="D32" s="404" t="s">
        <v>276</v>
      </c>
      <c r="E32" s="386">
        <f>[9]總表!$AA57</f>
        <v>0</v>
      </c>
      <c r="F32" s="387">
        <f>[10]總表!$AA57</f>
        <v>0</v>
      </c>
      <c r="G32" s="391" t="s">
        <v>276</v>
      </c>
      <c r="H32" s="380">
        <v>0</v>
      </c>
      <c r="I32" s="381">
        <v>0</v>
      </c>
      <c r="J32" s="382">
        <v>0</v>
      </c>
    </row>
    <row r="33" spans="1:10">
      <c r="A33" s="388" t="s">
        <v>36</v>
      </c>
      <c r="B33" s="386">
        <f>[9]總表!$Z58</f>
        <v>5110</v>
      </c>
      <c r="C33" s="385">
        <f>[10]總表!$Z58</f>
        <v>69</v>
      </c>
      <c r="D33" s="398">
        <f>(B33-C33)/C33</f>
        <v>73.05797101449275</v>
      </c>
      <c r="E33" s="386">
        <f>[9]總表!$AA58</f>
        <v>7055311</v>
      </c>
      <c r="F33" s="387">
        <f>[10]總表!$AA58</f>
        <v>88949</v>
      </c>
      <c r="G33" s="379">
        <f>(E33-F33)/F33</f>
        <v>78.318609540298368</v>
      </c>
      <c r="H33" s="380">
        <f>E33/B33</f>
        <v>1380.687084148728</v>
      </c>
      <c r="I33" s="381">
        <f>F33/C33</f>
        <v>1289.1159420289855</v>
      </c>
      <c r="J33" s="382">
        <f>(H33-I33)/I33</f>
        <v>7.1034062285829314E-2</v>
      </c>
    </row>
    <row r="34" spans="1:10">
      <c r="A34" s="403" t="s">
        <v>284</v>
      </c>
      <c r="B34" s="386">
        <f>[9]總表!$Z59</f>
        <v>0</v>
      </c>
      <c r="C34" s="385">
        <f>[10]總表!$Z59</f>
        <v>259</v>
      </c>
      <c r="D34" s="400">
        <f>(B34-C34)/C34</f>
        <v>-1</v>
      </c>
      <c r="E34" s="386">
        <f>[9]總表!$AA59</f>
        <v>0</v>
      </c>
      <c r="F34" s="387">
        <f>[10]總表!$AA59</f>
        <v>294891</v>
      </c>
      <c r="G34" s="401">
        <f>(E34-F34)/F34</f>
        <v>-1</v>
      </c>
      <c r="H34" s="380">
        <v>0</v>
      </c>
      <c r="I34" s="381">
        <f>F34/C34</f>
        <v>1138.5752895752896</v>
      </c>
      <c r="J34" s="389">
        <f>(H34-I34)/I34</f>
        <v>-1</v>
      </c>
    </row>
    <row r="35" spans="1:10">
      <c r="A35" s="403" t="s">
        <v>285</v>
      </c>
      <c r="B35" s="386">
        <f>[9]總表!$Z60</f>
        <v>1</v>
      </c>
      <c r="C35" s="385">
        <f>[10]總表!$Z60</f>
        <v>0</v>
      </c>
      <c r="D35" s="404" t="s">
        <v>276</v>
      </c>
      <c r="E35" s="386">
        <f>[9]總表!$AA60</f>
        <v>1066</v>
      </c>
      <c r="F35" s="387">
        <f>[10]總表!$AA60</f>
        <v>0</v>
      </c>
      <c r="G35" s="391" t="s">
        <v>277</v>
      </c>
      <c r="H35" s="380">
        <f>E35/B35</f>
        <v>1066</v>
      </c>
      <c r="I35" s="381">
        <v>0</v>
      </c>
      <c r="J35" s="382">
        <v>0</v>
      </c>
    </row>
    <row r="36" spans="1:10">
      <c r="A36" s="405" t="s">
        <v>286</v>
      </c>
      <c r="B36" s="386">
        <f>[9]總表!$Z61</f>
        <v>9</v>
      </c>
      <c r="C36" s="385">
        <f>[10]總表!$Z61</f>
        <v>0</v>
      </c>
      <c r="D36" s="404" t="s">
        <v>287</v>
      </c>
      <c r="E36" s="386">
        <f>[9]總表!$AA61</f>
        <v>10605</v>
      </c>
      <c r="F36" s="387">
        <f>[10]總表!$AA61</f>
        <v>0</v>
      </c>
      <c r="G36" s="391" t="s">
        <v>275</v>
      </c>
      <c r="H36" s="380">
        <f>E36/B36</f>
        <v>1178.3333333333333</v>
      </c>
      <c r="I36" s="381">
        <v>0</v>
      </c>
      <c r="J36" s="382">
        <v>0</v>
      </c>
    </row>
    <row r="37" spans="1:10">
      <c r="A37" s="403" t="s">
        <v>288</v>
      </c>
      <c r="B37" s="386">
        <f>[9]總表!$Z62</f>
        <v>0</v>
      </c>
      <c r="C37" s="385">
        <f>[10]總表!$Z62</f>
        <v>0</v>
      </c>
      <c r="D37" s="404" t="s">
        <v>275</v>
      </c>
      <c r="E37" s="386">
        <f>[9]總表!$AA62</f>
        <v>0</v>
      </c>
      <c r="F37" s="387">
        <f>[10]總表!$AA62</f>
        <v>0</v>
      </c>
      <c r="G37" s="391" t="s">
        <v>289</v>
      </c>
      <c r="H37" s="380">
        <v>0</v>
      </c>
      <c r="I37" s="381">
        <v>0</v>
      </c>
      <c r="J37" s="382">
        <v>0</v>
      </c>
    </row>
    <row r="38" spans="1:10">
      <c r="A38" s="403" t="s">
        <v>290</v>
      </c>
      <c r="B38" s="386">
        <f>[9]總表!$Z63</f>
        <v>0</v>
      </c>
      <c r="C38" s="385">
        <f>[10]總表!$Z63</f>
        <v>0</v>
      </c>
      <c r="D38" s="404" t="s">
        <v>287</v>
      </c>
      <c r="E38" s="386">
        <f>[9]總表!$AA63</f>
        <v>0</v>
      </c>
      <c r="F38" s="387">
        <f>[10]總表!$AA63</f>
        <v>0</v>
      </c>
      <c r="G38" s="391" t="s">
        <v>291</v>
      </c>
      <c r="H38" s="380">
        <v>0</v>
      </c>
      <c r="I38" s="381">
        <v>0</v>
      </c>
      <c r="J38" s="382">
        <v>0</v>
      </c>
    </row>
    <row r="39" spans="1:10">
      <c r="A39" s="403" t="s">
        <v>292</v>
      </c>
      <c r="B39" s="386">
        <f>[9]總表!$Z64</f>
        <v>0</v>
      </c>
      <c r="C39" s="385">
        <f>[10]總表!$Z64</f>
        <v>0</v>
      </c>
      <c r="D39" s="404" t="s">
        <v>275</v>
      </c>
      <c r="E39" s="386">
        <f>[9]總表!$AA64</f>
        <v>0</v>
      </c>
      <c r="F39" s="387">
        <f>[10]總表!$AA64</f>
        <v>0</v>
      </c>
      <c r="G39" s="391" t="s">
        <v>275</v>
      </c>
      <c r="H39" s="380">
        <v>0</v>
      </c>
      <c r="I39" s="381">
        <v>0</v>
      </c>
      <c r="J39" s="382">
        <v>0</v>
      </c>
    </row>
    <row r="40" spans="1:10">
      <c r="A40" s="403" t="s">
        <v>293</v>
      </c>
      <c r="B40" s="386">
        <f>[9]總表!$Z65</f>
        <v>0</v>
      </c>
      <c r="C40" s="385">
        <f>[10]總表!$Z65</f>
        <v>0</v>
      </c>
      <c r="D40" s="404" t="s">
        <v>287</v>
      </c>
      <c r="E40" s="386">
        <f>[9]總表!$AA65</f>
        <v>0</v>
      </c>
      <c r="F40" s="387">
        <f>[10]總表!$AA65</f>
        <v>0</v>
      </c>
      <c r="G40" s="391" t="s">
        <v>294</v>
      </c>
      <c r="H40" s="380">
        <v>0</v>
      </c>
      <c r="I40" s="381">
        <v>0</v>
      </c>
      <c r="J40" s="382">
        <v>0</v>
      </c>
    </row>
    <row r="41" spans="1:10">
      <c r="A41" s="388" t="s">
        <v>295</v>
      </c>
      <c r="B41" s="386">
        <f>[9]總表!$Z66</f>
        <v>0</v>
      </c>
      <c r="C41" s="385">
        <f>[10]總表!$Z66</f>
        <v>0</v>
      </c>
      <c r="D41" s="404" t="s">
        <v>287</v>
      </c>
      <c r="E41" s="386">
        <f>[9]總表!$AA66</f>
        <v>0</v>
      </c>
      <c r="F41" s="387">
        <f>[10]總表!$AA66</f>
        <v>0</v>
      </c>
      <c r="G41" s="391"/>
      <c r="H41" s="380"/>
      <c r="I41" s="381"/>
      <c r="J41" s="382"/>
    </row>
    <row r="42" spans="1:10">
      <c r="A42" s="383"/>
      <c r="B42" s="386"/>
      <c r="C42" s="390"/>
      <c r="D42" s="391"/>
      <c r="E42" s="386"/>
      <c r="F42" s="387"/>
      <c r="G42" s="391" t="s">
        <v>287</v>
      </c>
      <c r="H42" s="406"/>
      <c r="I42" s="406"/>
      <c r="J42" s="406"/>
    </row>
    <row r="43" spans="1:10">
      <c r="A43" s="407" t="s">
        <v>45</v>
      </c>
      <c r="B43" s="396">
        <f>SUM(B44:B47)</f>
        <v>7573</v>
      </c>
      <c r="C43" s="397">
        <f>SUM(C44:C47)</f>
        <v>5979</v>
      </c>
      <c r="D43" s="398">
        <f>(B43-C43)/C43</f>
        <v>0.26659976584713163</v>
      </c>
      <c r="E43" s="396">
        <f>SUM(E44:E47)</f>
        <v>12520870</v>
      </c>
      <c r="F43" s="378">
        <f>SUM(F44:F47)</f>
        <v>8973169</v>
      </c>
      <c r="G43" s="379">
        <f>(E43-F43)/F43</f>
        <v>0.39536767891031588</v>
      </c>
      <c r="H43" s="380">
        <f t="shared" ref="H43:I46" si="6">E43/B43</f>
        <v>1653.3566618249042</v>
      </c>
      <c r="I43" s="381">
        <f t="shared" si="6"/>
        <v>1500.7808998160228</v>
      </c>
      <c r="J43" s="382">
        <f>(H43-I43)/I43</f>
        <v>0.10166424827740364</v>
      </c>
    </row>
    <row r="44" spans="1:10">
      <c r="A44" s="383" t="s">
        <v>46</v>
      </c>
      <c r="B44" s="386">
        <f>[9]總表!$Z69</f>
        <v>3721</v>
      </c>
      <c r="C44" s="385">
        <f>[10]總表!$Z69</f>
        <v>3128</v>
      </c>
      <c r="D44" s="398">
        <f>(B44-C44)/C44</f>
        <v>0.18957800511508952</v>
      </c>
      <c r="E44" s="386">
        <f>[9]總表!$AA69</f>
        <v>7474232</v>
      </c>
      <c r="F44" s="387">
        <f>[10]總表!$AA69</f>
        <v>5619816</v>
      </c>
      <c r="G44" s="379">
        <f>(E44-F44)/F44</f>
        <v>0.32997806333872853</v>
      </c>
      <c r="H44" s="380">
        <f t="shared" si="6"/>
        <v>2008.6621875839828</v>
      </c>
      <c r="I44" s="381">
        <f t="shared" si="6"/>
        <v>1796.6163682864451</v>
      </c>
      <c r="J44" s="382">
        <f>(H44-I44)/I44</f>
        <v>0.11802509597515255</v>
      </c>
    </row>
    <row r="45" spans="1:10">
      <c r="A45" s="383" t="s">
        <v>47</v>
      </c>
      <c r="B45" s="386">
        <f>[9]總表!$Z70</f>
        <v>3852</v>
      </c>
      <c r="C45" s="385">
        <f>[10]總表!$Z70</f>
        <v>2843</v>
      </c>
      <c r="D45" s="398">
        <f>(B45-C45)/C45</f>
        <v>0.35490678860358776</v>
      </c>
      <c r="E45" s="386">
        <f>[9]總表!$AA70</f>
        <v>5046638</v>
      </c>
      <c r="F45" s="387">
        <f>[10]總表!$AA70</f>
        <v>3346609</v>
      </c>
      <c r="G45" s="379">
        <f>(E45-F45)/F45</f>
        <v>0.50798554596608092</v>
      </c>
      <c r="H45" s="380">
        <f t="shared" si="6"/>
        <v>1310.1344755970924</v>
      </c>
      <c r="I45" s="381">
        <f t="shared" si="6"/>
        <v>1177.1399929651777</v>
      </c>
      <c r="J45" s="382">
        <f>(H45-I45)/I45</f>
        <v>0.11298102470964892</v>
      </c>
    </row>
    <row r="46" spans="1:10">
      <c r="A46" s="383" t="s">
        <v>48</v>
      </c>
      <c r="B46" s="386">
        <f>[9]總表!$Z71</f>
        <v>0</v>
      </c>
      <c r="C46" s="385">
        <f>[10]總表!$Z71</f>
        <v>8</v>
      </c>
      <c r="D46" s="400">
        <f>(B46-C46)/C46</f>
        <v>-1</v>
      </c>
      <c r="E46" s="386">
        <f>[9]總表!$AA71</f>
        <v>0</v>
      </c>
      <c r="F46" s="387">
        <f>[10]總表!$AA71</f>
        <v>6744</v>
      </c>
      <c r="G46" s="401">
        <f>(E46-F46)/F46</f>
        <v>-1</v>
      </c>
      <c r="H46" s="380">
        <v>0</v>
      </c>
      <c r="I46" s="381">
        <f t="shared" si="6"/>
        <v>843</v>
      </c>
      <c r="J46" s="389">
        <f>(H46-I46)/I46</f>
        <v>-1</v>
      </c>
    </row>
    <row r="47" spans="1:10">
      <c r="A47" s="388" t="s">
        <v>49</v>
      </c>
      <c r="B47" s="386">
        <f>[9]總表!$Z72</f>
        <v>0</v>
      </c>
      <c r="C47" s="385">
        <f>[10]總表!$Z72</f>
        <v>0</v>
      </c>
      <c r="D47" s="391" t="s">
        <v>287</v>
      </c>
      <c r="E47" s="386">
        <f>[9]總表!$AA72</f>
        <v>0</v>
      </c>
      <c r="F47" s="387">
        <f>[10]總表!$AA72</f>
        <v>0</v>
      </c>
      <c r="G47" s="391" t="s">
        <v>278</v>
      </c>
      <c r="H47" s="380">
        <v>0</v>
      </c>
      <c r="I47" s="381">
        <v>0</v>
      </c>
      <c r="J47" s="382">
        <v>0</v>
      </c>
    </row>
    <row r="48" spans="1:10">
      <c r="A48" s="388"/>
      <c r="B48" s="386"/>
      <c r="C48" s="390"/>
      <c r="D48" s="391"/>
      <c r="E48" s="386"/>
      <c r="F48" s="387"/>
      <c r="G48" s="391"/>
      <c r="H48" s="406"/>
      <c r="I48" s="406"/>
      <c r="J48" s="406"/>
    </row>
    <row r="49" spans="1:10">
      <c r="A49" s="407" t="s">
        <v>50</v>
      </c>
      <c r="B49" s="396">
        <f>SUM(B50:B62)</f>
        <v>8755</v>
      </c>
      <c r="C49" s="397">
        <f>SUM(C50:C62)</f>
        <v>2237</v>
      </c>
      <c r="D49" s="398">
        <f>(B49-C49)/C49</f>
        <v>2.9137237371479658</v>
      </c>
      <c r="E49" s="396">
        <f>SUM(E50:E62)</f>
        <v>14600638</v>
      </c>
      <c r="F49" s="399">
        <f>SUM(F50:F62)</f>
        <v>2741293</v>
      </c>
      <c r="G49" s="379">
        <f>(E49-F49)/F49</f>
        <v>4.3261865842140921</v>
      </c>
      <c r="H49" s="380">
        <f>E49/B49</f>
        <v>1667.6913763563678</v>
      </c>
      <c r="I49" s="381">
        <f>F49/C49</f>
        <v>1225.4327223960661</v>
      </c>
      <c r="J49" s="382">
        <f>(H49-I49)/I49</f>
        <v>0.36089998730861489</v>
      </c>
    </row>
    <row r="50" spans="1:10">
      <c r="A50" s="383" t="s">
        <v>51</v>
      </c>
      <c r="B50" s="386">
        <f>[9]總表!$Z$14</f>
        <v>850</v>
      </c>
      <c r="C50" s="385">
        <f>[10]總表!$Z14</f>
        <v>311</v>
      </c>
      <c r="D50" s="398">
        <f>(B50-C50)/C50</f>
        <v>1.7331189710610932</v>
      </c>
      <c r="E50" s="386">
        <f>[9]總表!$AA$14</f>
        <v>900122</v>
      </c>
      <c r="F50" s="387">
        <f>[10]總表!$AA14</f>
        <v>320549</v>
      </c>
      <c r="G50" s="379">
        <f>(E50-F50)/F50</f>
        <v>1.8080636657734075</v>
      </c>
      <c r="H50" s="380">
        <f>E50/B50</f>
        <v>1058.9670588235294</v>
      </c>
      <c r="I50" s="381">
        <f>F50/C50</f>
        <v>1030.7041800643087</v>
      </c>
      <c r="J50" s="382">
        <f>(H50-I50)/I50</f>
        <v>2.7420941241799664E-2</v>
      </c>
    </row>
    <row r="51" spans="1:10">
      <c r="A51" s="383" t="s">
        <v>52</v>
      </c>
      <c r="B51" s="386">
        <f>[9]總表!$Z$135</f>
        <v>0</v>
      </c>
      <c r="C51" s="385">
        <f>[10]總表!$Z135</f>
        <v>0</v>
      </c>
      <c r="D51" s="391" t="s">
        <v>275</v>
      </c>
      <c r="E51" s="386">
        <f>[9]總表!$AA$135</f>
        <v>0</v>
      </c>
      <c r="F51" s="387">
        <f>[10]總表!$AA135</f>
        <v>0</v>
      </c>
      <c r="G51" s="391" t="s">
        <v>296</v>
      </c>
      <c r="H51" s="380">
        <v>0</v>
      </c>
      <c r="I51" s="381">
        <v>0</v>
      </c>
      <c r="J51" s="382">
        <v>0</v>
      </c>
    </row>
    <row r="52" spans="1:10">
      <c r="A52" s="383" t="s">
        <v>53</v>
      </c>
      <c r="B52" s="386">
        <f>[9]總表!$Z$103</f>
        <v>101</v>
      </c>
      <c r="C52" s="385">
        <f>[10]總表!$Z103</f>
        <v>141</v>
      </c>
      <c r="D52" s="400">
        <f>(B52-C52)/C52</f>
        <v>-0.28368794326241137</v>
      </c>
      <c r="E52" s="386">
        <f>[9]總表!$AA$103</f>
        <v>158173</v>
      </c>
      <c r="F52" s="387">
        <f>[10]總表!$AA103</f>
        <v>240268</v>
      </c>
      <c r="G52" s="401">
        <f>(E52-F52)/F52</f>
        <v>-0.34168095626550354</v>
      </c>
      <c r="H52" s="380">
        <f>E52/B52</f>
        <v>1566.0693069306931</v>
      </c>
      <c r="I52" s="381">
        <f>F52/C52</f>
        <v>1704.0283687943263</v>
      </c>
      <c r="J52" s="389">
        <f>(H52-I52)/I52</f>
        <v>-8.0960542905306923E-2</v>
      </c>
    </row>
    <row r="53" spans="1:10">
      <c r="A53" s="388" t="s">
        <v>54</v>
      </c>
      <c r="B53" s="386">
        <f>[9]總表!$Z$104</f>
        <v>102</v>
      </c>
      <c r="C53" s="385">
        <f>[10]總表!$Z104</f>
        <v>0</v>
      </c>
      <c r="D53" s="391" t="s">
        <v>296</v>
      </c>
      <c r="E53" s="386">
        <f>[9]總表!$AA$104</f>
        <v>128513</v>
      </c>
      <c r="F53" s="387">
        <f>[10]總表!$AA104</f>
        <v>0</v>
      </c>
      <c r="G53" s="391" t="s">
        <v>296</v>
      </c>
      <c r="H53" s="380">
        <f t="shared" ref="H53:I59" si="7">E53/B53</f>
        <v>1259.9313725490197</v>
      </c>
      <c r="I53" s="381">
        <v>0</v>
      </c>
      <c r="J53" s="382">
        <v>0</v>
      </c>
    </row>
    <row r="54" spans="1:10">
      <c r="A54" s="383" t="s">
        <v>55</v>
      </c>
      <c r="B54" s="386">
        <f>[9]總表!$Z$110</f>
        <v>96</v>
      </c>
      <c r="C54" s="385">
        <f>[10]總表!$Z110</f>
        <v>20</v>
      </c>
      <c r="D54" s="398">
        <f t="shared" ref="D54:D59" si="8">(B54-C54)/C54</f>
        <v>3.8</v>
      </c>
      <c r="E54" s="386">
        <f>[9]總表!$AA$110</f>
        <v>160068</v>
      </c>
      <c r="F54" s="387">
        <f>[10]總表!$AA110</f>
        <v>32029</v>
      </c>
      <c r="G54" s="379">
        <f t="shared" ref="G54:G59" si="9">(E54-F54)/F54</f>
        <v>3.9975959286896252</v>
      </c>
      <c r="H54" s="380">
        <f t="shared" si="7"/>
        <v>1667.375</v>
      </c>
      <c r="I54" s="381">
        <f t="shared" si="7"/>
        <v>1601.45</v>
      </c>
      <c r="J54" s="382">
        <f t="shared" ref="J54:J59" si="10">(H54-I54)/I54</f>
        <v>4.1165818477005185E-2</v>
      </c>
    </row>
    <row r="55" spans="1:10">
      <c r="A55" s="383" t="s">
        <v>258</v>
      </c>
      <c r="B55" s="386">
        <f>[9]總表!$Z$84</f>
        <v>3205</v>
      </c>
      <c r="C55" s="385">
        <f>[10]總表!$Z84</f>
        <v>887</v>
      </c>
      <c r="D55" s="398">
        <f t="shared" si="8"/>
        <v>2.613303269447576</v>
      </c>
      <c r="E55" s="386">
        <f>[9]總表!$AA$84</f>
        <v>5274325</v>
      </c>
      <c r="F55" s="387">
        <f>[10]總表!$AA84</f>
        <v>969852</v>
      </c>
      <c r="G55" s="379">
        <f t="shared" si="9"/>
        <v>4.4382782115209327</v>
      </c>
      <c r="H55" s="380">
        <f t="shared" si="7"/>
        <v>1645.6552262090484</v>
      </c>
      <c r="I55" s="381">
        <f t="shared" si="7"/>
        <v>1093.4069898534385</v>
      </c>
      <c r="J55" s="382">
        <f t="shared" si="10"/>
        <v>0.50507106821187764</v>
      </c>
    </row>
    <row r="56" spans="1:10">
      <c r="A56" s="388" t="s">
        <v>57</v>
      </c>
      <c r="B56" s="386">
        <f>[9]總表!$Z$137</f>
        <v>66</v>
      </c>
      <c r="C56" s="385">
        <f>[10]總表!$Z137</f>
        <v>1</v>
      </c>
      <c r="D56" s="398">
        <f t="shared" si="8"/>
        <v>65</v>
      </c>
      <c r="E56" s="386">
        <f>[9]總表!$AA$137</f>
        <v>119649</v>
      </c>
      <c r="F56" s="387">
        <f>[10]總表!$AA137</f>
        <v>2007</v>
      </c>
      <c r="G56" s="379">
        <f t="shared" si="9"/>
        <v>58.615844544095665</v>
      </c>
      <c r="H56" s="380">
        <f t="shared" si="7"/>
        <v>1812.8636363636363</v>
      </c>
      <c r="I56" s="381">
        <f t="shared" si="7"/>
        <v>2007</v>
      </c>
      <c r="J56" s="408">
        <f t="shared" si="10"/>
        <v>-9.6729628119762698E-2</v>
      </c>
    </row>
    <row r="57" spans="1:10">
      <c r="A57" s="388" t="s">
        <v>297</v>
      </c>
      <c r="B57" s="386">
        <f>[9]總表!$Z$31</f>
        <v>46</v>
      </c>
      <c r="C57" s="385">
        <f>[10]總表!$Z31</f>
        <v>10</v>
      </c>
      <c r="D57" s="398">
        <f t="shared" si="8"/>
        <v>3.6</v>
      </c>
      <c r="E57" s="386">
        <f>[9]總表!$AA$31</f>
        <v>88855</v>
      </c>
      <c r="F57" s="387">
        <f>[10]總表!$AA31</f>
        <v>11222</v>
      </c>
      <c r="G57" s="379">
        <f t="shared" si="9"/>
        <v>6.9179290679023344</v>
      </c>
      <c r="H57" s="380">
        <f t="shared" si="7"/>
        <v>1931.6304347826087</v>
      </c>
      <c r="I57" s="381">
        <f t="shared" si="7"/>
        <v>1122.2</v>
      </c>
      <c r="J57" s="382">
        <f t="shared" si="10"/>
        <v>0.72128892780485532</v>
      </c>
    </row>
    <row r="58" spans="1:10">
      <c r="A58" s="388" t="s">
        <v>298</v>
      </c>
      <c r="B58" s="386">
        <f>[9]總表!$Z$18</f>
        <v>1663</v>
      </c>
      <c r="C58" s="385">
        <f>[10]總表!$Z18</f>
        <v>63</v>
      </c>
      <c r="D58" s="398">
        <f t="shared" si="8"/>
        <v>25.396825396825395</v>
      </c>
      <c r="E58" s="386">
        <f>[9]總表!$AA$18</f>
        <v>3946292</v>
      </c>
      <c r="F58" s="387">
        <f>[10]總表!$AA18</f>
        <v>54207</v>
      </c>
      <c r="G58" s="379">
        <f t="shared" si="9"/>
        <v>71.800413230763553</v>
      </c>
      <c r="H58" s="380">
        <f t="shared" si="7"/>
        <v>2372.995790739627</v>
      </c>
      <c r="I58" s="381">
        <f t="shared" si="7"/>
        <v>860.42857142857144</v>
      </c>
      <c r="J58" s="382">
        <f t="shared" si="10"/>
        <v>1.7579230508346984</v>
      </c>
    </row>
    <row r="59" spans="1:10">
      <c r="A59" s="388" t="s">
        <v>299</v>
      </c>
      <c r="B59" s="386">
        <f>[9]總表!$Z$76</f>
        <v>30</v>
      </c>
      <c r="C59" s="385">
        <f>[10]總表!$Z75</f>
        <v>15</v>
      </c>
      <c r="D59" s="398">
        <f t="shared" si="8"/>
        <v>1</v>
      </c>
      <c r="E59" s="386">
        <f>[9]總表!$AA$76</f>
        <v>22784</v>
      </c>
      <c r="F59" s="387">
        <f>[10]總表!$AA75</f>
        <v>14852</v>
      </c>
      <c r="G59" s="379">
        <f t="shared" si="9"/>
        <v>0.53406948559116618</v>
      </c>
      <c r="H59" s="380">
        <f t="shared" si="7"/>
        <v>759.4666666666667</v>
      </c>
      <c r="I59" s="381">
        <f t="shared" si="7"/>
        <v>990.13333333333333</v>
      </c>
      <c r="J59" s="389">
        <f t="shared" si="10"/>
        <v>-0.23296525720441688</v>
      </c>
    </row>
    <row r="60" spans="1:10">
      <c r="A60" s="388" t="s">
        <v>300</v>
      </c>
      <c r="B60" s="386">
        <f>[9]總表!$Z$80</f>
        <v>0</v>
      </c>
      <c r="C60" s="385">
        <f>[10]總表!$Z80</f>
        <v>0</v>
      </c>
      <c r="D60" s="391" t="s">
        <v>301</v>
      </c>
      <c r="E60" s="386">
        <f>[9]總表!$AA$80</f>
        <v>0</v>
      </c>
      <c r="F60" s="387">
        <f>[10]總表!$AA80</f>
        <v>0</v>
      </c>
      <c r="G60" s="391" t="s">
        <v>302</v>
      </c>
      <c r="H60" s="380">
        <v>0</v>
      </c>
      <c r="I60" s="381">
        <v>0</v>
      </c>
      <c r="J60" s="382">
        <v>0</v>
      </c>
    </row>
    <row r="61" spans="1:10">
      <c r="A61" s="388" t="s">
        <v>303</v>
      </c>
      <c r="B61" s="386">
        <f>[9]總表!$Z$86</f>
        <v>2456</v>
      </c>
      <c r="C61" s="385">
        <f>[10]總表!$Z86</f>
        <v>712</v>
      </c>
      <c r="D61" s="398">
        <f>(B61-C61)/C61</f>
        <v>2.4494382022471912</v>
      </c>
      <c r="E61" s="386">
        <f>[9]總表!$AA$86</f>
        <v>3636128</v>
      </c>
      <c r="F61" s="387">
        <f>[10]總表!$AA86</f>
        <v>966797</v>
      </c>
      <c r="G61" s="379">
        <f>(E61-F61)/F61</f>
        <v>2.7610046369610166</v>
      </c>
      <c r="H61" s="380">
        <f t="shared" ref="H61:I64" si="11">E61/B61</f>
        <v>1480.5081433224755</v>
      </c>
      <c r="I61" s="381">
        <f t="shared" si="11"/>
        <v>1357.8609550561798</v>
      </c>
      <c r="J61" s="382">
        <f>(H61-I61)/I61</f>
        <v>9.0323819835604058E-2</v>
      </c>
    </row>
    <row r="62" spans="1:10">
      <c r="A62" s="388" t="s">
        <v>304</v>
      </c>
      <c r="B62" s="386">
        <f>[9]總表!$Z$150</f>
        <v>140</v>
      </c>
      <c r="C62" s="385">
        <f>[10]總表!$Z150</f>
        <v>77</v>
      </c>
      <c r="D62" s="398">
        <f>(B62-C62)/C62</f>
        <v>0.81818181818181823</v>
      </c>
      <c r="E62" s="386">
        <f>[9]總表!$AA$150</f>
        <v>165729</v>
      </c>
      <c r="F62" s="387">
        <f>[10]總表!$AA150</f>
        <v>129510</v>
      </c>
      <c r="G62" s="379">
        <f>(E62-F62)/F62</f>
        <v>0.27966180217743802</v>
      </c>
      <c r="H62" s="380">
        <f t="shared" si="11"/>
        <v>1183.7785714285715</v>
      </c>
      <c r="I62" s="381">
        <f t="shared" si="11"/>
        <v>1681.9480519480519</v>
      </c>
      <c r="J62" s="389">
        <f>(H62-I62)/I62</f>
        <v>-0.29618600880240903</v>
      </c>
    </row>
    <row r="63" spans="1:10">
      <c r="A63" s="388" t="s">
        <v>68</v>
      </c>
      <c r="B63" s="386">
        <f>B64-B49-B43-B13-B8</f>
        <v>658</v>
      </c>
      <c r="C63" s="409">
        <f>C64-C49-C43-C13-C8</f>
        <v>91</v>
      </c>
      <c r="D63" s="398">
        <f>(B63-C63)/C63</f>
        <v>6.2307692307692308</v>
      </c>
      <c r="E63" s="386">
        <f>E64-E49-E43-E13-E8</f>
        <v>1157237</v>
      </c>
      <c r="F63" s="387">
        <f>F64-F49-F43-F13-F8</f>
        <v>137227</v>
      </c>
      <c r="G63" s="379">
        <f>(E63-F63)/F63</f>
        <v>7.4330124538173976</v>
      </c>
      <c r="H63" s="380">
        <f t="shared" si="11"/>
        <v>1758.7188449848024</v>
      </c>
      <c r="I63" s="381">
        <f t="shared" si="11"/>
        <v>1507.9890109890109</v>
      </c>
      <c r="J63" s="382">
        <f>(H63-I63)/I63</f>
        <v>0.16626767978325716</v>
      </c>
    </row>
    <row r="64" spans="1:10">
      <c r="A64" s="395" t="s">
        <v>69</v>
      </c>
      <c r="B64" s="396">
        <f>[9]總表!$Z$11</f>
        <v>136389</v>
      </c>
      <c r="C64" s="387">
        <f>[10]總表!$Z11</f>
        <v>91227</v>
      </c>
      <c r="D64" s="398">
        <f>(B64-C64)/C64</f>
        <v>0.49505080732677825</v>
      </c>
      <c r="E64" s="396">
        <f>[9]總表!$AA$11</f>
        <v>191824261</v>
      </c>
      <c r="F64" s="387">
        <f>[10]總表!$AA11</f>
        <v>117375623</v>
      </c>
      <c r="G64" s="379">
        <f>(E64-F64)/F64</f>
        <v>0.63427682935493346</v>
      </c>
      <c r="H64" s="380">
        <f t="shared" si="11"/>
        <v>1406.4496476988613</v>
      </c>
      <c r="I64" s="381">
        <f t="shared" si="11"/>
        <v>1286.6324991504707</v>
      </c>
      <c r="J64" s="382">
        <f>(H64-I64)/I64</f>
        <v>9.3124609107497813E-2</v>
      </c>
    </row>
    <row r="65" spans="1:7" ht="13.5" customHeight="1">
      <c r="A65" s="410"/>
      <c r="B65" s="411"/>
      <c r="C65" s="412"/>
      <c r="D65" s="413"/>
      <c r="E65" s="411"/>
      <c r="F65" s="412"/>
      <c r="G65" s="413"/>
    </row>
    <row r="66" spans="1:7">
      <c r="A66" s="414" t="s">
        <v>305</v>
      </c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整車</vt:lpstr>
      <vt:lpstr>整車比較</vt:lpstr>
      <vt:lpstr>整車出口地區</vt:lpstr>
      <vt:lpstr>整車同期比較</vt:lpstr>
      <vt:lpstr>整車進口</vt:lpstr>
      <vt:lpstr>折疊車</vt:lpstr>
      <vt:lpstr>折疊車比較</vt:lpstr>
      <vt:lpstr>電動車</vt:lpstr>
      <vt:lpstr>電動車比較</vt:lpstr>
      <vt:lpstr>電動折疊同期比較</vt:lpstr>
      <vt:lpstr>零件</vt:lpstr>
      <vt:lpstr>零件出口比較</vt:lpstr>
      <vt:lpstr>零件進口比較</vt:lpstr>
      <vt:lpstr>零件出進口國家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Annie</cp:lastModifiedBy>
  <cp:lastPrinted>2018-08-27T09:30:20Z</cp:lastPrinted>
  <dcterms:created xsi:type="dcterms:W3CDTF">2018-08-27T08:52:45Z</dcterms:created>
  <dcterms:modified xsi:type="dcterms:W3CDTF">2019-08-07T02:42:02Z</dcterms:modified>
</cp:coreProperties>
</file>