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公會\統計 &amp; 關稅\2018\"/>
    </mc:Choice>
  </mc:AlternateContent>
  <xr:revisionPtr revIDLastSave="0" documentId="8_{14D737E4-5719-49A3-9FFE-C0CAC13294FD}" xr6:coauthVersionLast="40" xr6:coauthVersionMax="40" xr10:uidLastSave="{00000000-0000-0000-0000-000000000000}"/>
  <bookViews>
    <workbookView xWindow="0" yWindow="0" windowWidth="23040" windowHeight="9324" xr2:uid="{00000000-000D-0000-FFFF-FFFF00000000}"/>
  </bookViews>
  <sheets>
    <sheet name="整車" sheetId="1" r:id="rId1"/>
    <sheet name="整車比較" sheetId="2" r:id="rId2"/>
    <sheet name="整車出口地區" sheetId="3" r:id="rId3"/>
    <sheet name="整車同期比較" sheetId="4" r:id="rId4"/>
    <sheet name="整車進口" sheetId="5" r:id="rId5"/>
    <sheet name="折疊車" sheetId="9" r:id="rId6"/>
    <sheet name="折疊車比較" sheetId="10" r:id="rId7"/>
    <sheet name="電動車" sheetId="11" r:id="rId8"/>
    <sheet name="電動車比較" sheetId="12" r:id="rId9"/>
    <sheet name="電動折疊同期比較" sheetId="13" r:id="rId10"/>
    <sheet name="零件" sheetId="14" r:id="rId11"/>
    <sheet name="零件出口比較" sheetId="15" r:id="rId12"/>
    <sheet name="零件進口比較" sheetId="16" r:id="rId13"/>
    <sheet name="零件主要進出口國別" sheetId="17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_xlnm.Print_Area" localSheetId="9">電動折疊同期比較!$A$1:$G$42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7" i="17" l="1"/>
  <c r="G167" i="17"/>
  <c r="D167" i="17"/>
  <c r="B167" i="17"/>
  <c r="I150" i="17"/>
  <c r="G150" i="17"/>
  <c r="D150" i="17"/>
  <c r="B150" i="17"/>
  <c r="I135" i="17"/>
  <c r="G135" i="17"/>
  <c r="D135" i="17"/>
  <c r="B135" i="17"/>
  <c r="I120" i="17"/>
  <c r="G120" i="17"/>
  <c r="D120" i="17"/>
  <c r="B120" i="17"/>
  <c r="I105" i="17"/>
  <c r="G105" i="17"/>
  <c r="D105" i="17"/>
  <c r="B105" i="17"/>
  <c r="I90" i="17"/>
  <c r="G90" i="17"/>
  <c r="D90" i="17"/>
  <c r="B90" i="17"/>
  <c r="I75" i="17"/>
  <c r="G75" i="17"/>
  <c r="D75" i="17"/>
  <c r="B75" i="17"/>
  <c r="I60" i="17"/>
  <c r="G60" i="17"/>
  <c r="D60" i="17"/>
  <c r="B60" i="17"/>
  <c r="I45" i="17"/>
  <c r="G45" i="17"/>
  <c r="D45" i="17"/>
  <c r="B45" i="17"/>
  <c r="I30" i="17"/>
  <c r="G30" i="17"/>
  <c r="D30" i="17"/>
  <c r="B30" i="17"/>
  <c r="I15" i="17"/>
  <c r="G15" i="17"/>
  <c r="D15" i="17"/>
  <c r="B15" i="17"/>
  <c r="F62" i="16"/>
  <c r="E62" i="16"/>
  <c r="G62" i="16" s="1"/>
  <c r="C62" i="16"/>
  <c r="B62" i="16"/>
  <c r="D62" i="16" s="1"/>
  <c r="F59" i="16"/>
  <c r="E59" i="16"/>
  <c r="G59" i="16" s="1"/>
  <c r="C59" i="16"/>
  <c r="B59" i="16"/>
  <c r="D59" i="16" s="1"/>
  <c r="F57" i="16"/>
  <c r="E57" i="16"/>
  <c r="C57" i="16"/>
  <c r="B57" i="16"/>
  <c r="F54" i="16"/>
  <c r="E54" i="16"/>
  <c r="C54" i="16"/>
  <c r="B54" i="16"/>
  <c r="F51" i="16"/>
  <c r="E51" i="16"/>
  <c r="C51" i="16"/>
  <c r="B51" i="16"/>
  <c r="F49" i="16"/>
  <c r="E49" i="16"/>
  <c r="C49" i="16"/>
  <c r="D49" i="16" s="1"/>
  <c r="B49" i="16"/>
  <c r="F47" i="16"/>
  <c r="E47" i="16"/>
  <c r="G47" i="16" s="1"/>
  <c r="C47" i="16"/>
  <c r="B47" i="16"/>
  <c r="F44" i="16"/>
  <c r="E44" i="16"/>
  <c r="G44" i="16" s="1"/>
  <c r="C44" i="16"/>
  <c r="B44" i="16"/>
  <c r="F41" i="16"/>
  <c r="E41" i="16"/>
  <c r="G41" i="16" s="1"/>
  <c r="C41" i="16"/>
  <c r="B41" i="16"/>
  <c r="F38" i="16"/>
  <c r="E38" i="16"/>
  <c r="G38" i="16" s="1"/>
  <c r="C38" i="16"/>
  <c r="B38" i="16"/>
  <c r="F36" i="16"/>
  <c r="E36" i="16"/>
  <c r="C36" i="16"/>
  <c r="B36" i="16"/>
  <c r="F34" i="16"/>
  <c r="E34" i="16"/>
  <c r="C34" i="16"/>
  <c r="B34" i="16"/>
  <c r="F31" i="16"/>
  <c r="E31" i="16"/>
  <c r="C31" i="16"/>
  <c r="B31" i="16"/>
  <c r="F28" i="16"/>
  <c r="E28" i="16"/>
  <c r="C28" i="16"/>
  <c r="B28" i="16"/>
  <c r="F26" i="16"/>
  <c r="E26" i="16"/>
  <c r="G26" i="16" s="1"/>
  <c r="C26" i="16"/>
  <c r="B26" i="16"/>
  <c r="F23" i="16"/>
  <c r="E23" i="16"/>
  <c r="G23" i="16" s="1"/>
  <c r="C23" i="16"/>
  <c r="B23" i="16"/>
  <c r="F21" i="16"/>
  <c r="E21" i="16"/>
  <c r="G21" i="16" s="1"/>
  <c r="C21" i="16"/>
  <c r="B21" i="16"/>
  <c r="F18" i="16"/>
  <c r="E18" i="16"/>
  <c r="G18" i="16" s="1"/>
  <c r="C18" i="16"/>
  <c r="B18" i="16"/>
  <c r="F15" i="16"/>
  <c r="E15" i="16"/>
  <c r="C15" i="16"/>
  <c r="B15" i="16"/>
  <c r="F12" i="16"/>
  <c r="E12" i="16"/>
  <c r="C12" i="16"/>
  <c r="B12" i="16"/>
  <c r="F9" i="16"/>
  <c r="E9" i="16"/>
  <c r="C9" i="16"/>
  <c r="B9" i="16"/>
  <c r="F6" i="16"/>
  <c r="E6" i="16"/>
  <c r="D6" i="16"/>
  <c r="C6" i="16"/>
  <c r="B6" i="16"/>
  <c r="F62" i="15"/>
  <c r="E62" i="15"/>
  <c r="C62" i="15"/>
  <c r="B62" i="15"/>
  <c r="D62" i="15" s="1"/>
  <c r="F59" i="15"/>
  <c r="E59" i="15"/>
  <c r="C59" i="15"/>
  <c r="B59" i="15"/>
  <c r="D59" i="15" s="1"/>
  <c r="F57" i="15"/>
  <c r="E57" i="15"/>
  <c r="C57" i="15"/>
  <c r="B57" i="15"/>
  <c r="F54" i="15"/>
  <c r="E54" i="15"/>
  <c r="C54" i="15"/>
  <c r="B54" i="15"/>
  <c r="D54" i="15" s="1"/>
  <c r="F51" i="15"/>
  <c r="E51" i="15"/>
  <c r="C51" i="15"/>
  <c r="B51" i="15"/>
  <c r="D51" i="15" s="1"/>
  <c r="F49" i="15"/>
  <c r="E49" i="15"/>
  <c r="C49" i="15"/>
  <c r="B49" i="15"/>
  <c r="D49" i="15" s="1"/>
  <c r="F47" i="15"/>
  <c r="E47" i="15"/>
  <c r="C47" i="15"/>
  <c r="B47" i="15"/>
  <c r="F44" i="15"/>
  <c r="E44" i="15"/>
  <c r="C44" i="15"/>
  <c r="B44" i="15"/>
  <c r="D44" i="15" s="1"/>
  <c r="F41" i="15"/>
  <c r="E41" i="15"/>
  <c r="C41" i="15"/>
  <c r="B41" i="15"/>
  <c r="D41" i="15" s="1"/>
  <c r="F38" i="15"/>
  <c r="E38" i="15"/>
  <c r="C38" i="15"/>
  <c r="B38" i="15"/>
  <c r="D38" i="15" s="1"/>
  <c r="F36" i="15"/>
  <c r="E36" i="15"/>
  <c r="C36" i="15"/>
  <c r="B36" i="15"/>
  <c r="F34" i="15"/>
  <c r="E34" i="15"/>
  <c r="C34" i="15"/>
  <c r="D34" i="15" s="1"/>
  <c r="B34" i="15"/>
  <c r="F31" i="15"/>
  <c r="E31" i="15"/>
  <c r="G31" i="15" s="1"/>
  <c r="C31" i="15"/>
  <c r="B31" i="15"/>
  <c r="F28" i="15"/>
  <c r="E28" i="15"/>
  <c r="G28" i="15" s="1"/>
  <c r="C28" i="15"/>
  <c r="B28" i="15"/>
  <c r="F26" i="15"/>
  <c r="E26" i="15"/>
  <c r="C26" i="15"/>
  <c r="B26" i="15"/>
  <c r="F23" i="15"/>
  <c r="E23" i="15"/>
  <c r="C23" i="15"/>
  <c r="B23" i="15"/>
  <c r="F21" i="15"/>
  <c r="E21" i="15"/>
  <c r="C21" i="15"/>
  <c r="B21" i="15"/>
  <c r="F18" i="15"/>
  <c r="E18" i="15"/>
  <c r="C18" i="15"/>
  <c r="B18" i="15"/>
  <c r="F15" i="15"/>
  <c r="E15" i="15"/>
  <c r="G15" i="15" s="1"/>
  <c r="C15" i="15"/>
  <c r="B15" i="15"/>
  <c r="F12" i="15"/>
  <c r="E12" i="15"/>
  <c r="G12" i="15" s="1"/>
  <c r="C12" i="15"/>
  <c r="B12" i="15"/>
  <c r="D12" i="15" s="1"/>
  <c r="F9" i="15"/>
  <c r="E9" i="15"/>
  <c r="C9" i="15"/>
  <c r="B9" i="15"/>
  <c r="F6" i="15"/>
  <c r="E6" i="15"/>
  <c r="C6" i="15"/>
  <c r="B6" i="15"/>
  <c r="L65" i="14"/>
  <c r="I65" i="14"/>
  <c r="F65" i="14"/>
  <c r="C65" i="14"/>
  <c r="M64" i="14"/>
  <c r="L64" i="14"/>
  <c r="J64" i="14"/>
  <c r="I64" i="14"/>
  <c r="G64" i="14"/>
  <c r="F64" i="14"/>
  <c r="D64" i="14"/>
  <c r="C64" i="14"/>
  <c r="L62" i="14"/>
  <c r="I62" i="14"/>
  <c r="F62" i="14"/>
  <c r="C62" i="14"/>
  <c r="M61" i="14"/>
  <c r="L61" i="14"/>
  <c r="J61" i="14"/>
  <c r="I61" i="14"/>
  <c r="G61" i="14"/>
  <c r="F61" i="14"/>
  <c r="D61" i="14"/>
  <c r="C61" i="14"/>
  <c r="M59" i="14"/>
  <c r="L59" i="14"/>
  <c r="J59" i="14"/>
  <c r="I59" i="14"/>
  <c r="G59" i="14"/>
  <c r="F59" i="14"/>
  <c r="D59" i="14"/>
  <c r="C59" i="14"/>
  <c r="M56" i="14"/>
  <c r="L56" i="14"/>
  <c r="J56" i="14"/>
  <c r="I56" i="14"/>
  <c r="G56" i="14"/>
  <c r="F56" i="14"/>
  <c r="D56" i="14"/>
  <c r="C56" i="14"/>
  <c r="M53" i="14"/>
  <c r="L53" i="14"/>
  <c r="J53" i="14"/>
  <c r="I53" i="14"/>
  <c r="G53" i="14"/>
  <c r="F53" i="14"/>
  <c r="D53" i="14"/>
  <c r="C53" i="14"/>
  <c r="M51" i="14"/>
  <c r="L51" i="14"/>
  <c r="J51" i="14"/>
  <c r="I51" i="14"/>
  <c r="G51" i="14"/>
  <c r="F51" i="14"/>
  <c r="D51" i="14"/>
  <c r="C51" i="14"/>
  <c r="M49" i="14"/>
  <c r="L49" i="14"/>
  <c r="J49" i="14"/>
  <c r="I49" i="14"/>
  <c r="G49" i="14"/>
  <c r="F49" i="14"/>
  <c r="D49" i="14"/>
  <c r="C49" i="14"/>
  <c r="M46" i="14"/>
  <c r="L46" i="14"/>
  <c r="J46" i="14"/>
  <c r="I46" i="14"/>
  <c r="G46" i="14"/>
  <c r="F46" i="14"/>
  <c r="D46" i="14"/>
  <c r="C46" i="14"/>
  <c r="M43" i="14"/>
  <c r="L43" i="14"/>
  <c r="J43" i="14"/>
  <c r="I43" i="14"/>
  <c r="G43" i="14"/>
  <c r="F43" i="14"/>
  <c r="D43" i="14"/>
  <c r="C43" i="14"/>
  <c r="M40" i="14"/>
  <c r="L40" i="14"/>
  <c r="J40" i="14"/>
  <c r="I40" i="14"/>
  <c r="G40" i="14"/>
  <c r="F40" i="14"/>
  <c r="D40" i="14"/>
  <c r="C40" i="14"/>
  <c r="M38" i="14"/>
  <c r="L38" i="14"/>
  <c r="J38" i="14"/>
  <c r="I38" i="14"/>
  <c r="G38" i="14"/>
  <c r="F38" i="14"/>
  <c r="D38" i="14"/>
  <c r="C38" i="14"/>
  <c r="M36" i="14"/>
  <c r="L36" i="14"/>
  <c r="J36" i="14"/>
  <c r="I36" i="14"/>
  <c r="G36" i="14"/>
  <c r="F36" i="14"/>
  <c r="D36" i="14"/>
  <c r="C36" i="14"/>
  <c r="M33" i="14"/>
  <c r="L33" i="14"/>
  <c r="J33" i="14"/>
  <c r="I33" i="14"/>
  <c r="G33" i="14"/>
  <c r="F33" i="14"/>
  <c r="D33" i="14"/>
  <c r="C33" i="14"/>
  <c r="M30" i="14"/>
  <c r="L30" i="14"/>
  <c r="J30" i="14"/>
  <c r="I30" i="14"/>
  <c r="G30" i="14"/>
  <c r="F30" i="14"/>
  <c r="D30" i="14"/>
  <c r="C30" i="14"/>
  <c r="M28" i="14"/>
  <c r="L28" i="14"/>
  <c r="J28" i="14"/>
  <c r="I28" i="14"/>
  <c r="G28" i="14"/>
  <c r="F28" i="14"/>
  <c r="D28" i="14"/>
  <c r="C28" i="14"/>
  <c r="M24" i="14"/>
  <c r="L24" i="14"/>
  <c r="J24" i="14"/>
  <c r="I24" i="14"/>
  <c r="G24" i="14"/>
  <c r="F24" i="14"/>
  <c r="D24" i="14"/>
  <c r="C24" i="14"/>
  <c r="M22" i="14"/>
  <c r="L22" i="14"/>
  <c r="J22" i="14"/>
  <c r="I22" i="14"/>
  <c r="G22" i="14"/>
  <c r="F22" i="14"/>
  <c r="E22" i="14"/>
  <c r="D22" i="14"/>
  <c r="C22" i="14"/>
  <c r="L20" i="14"/>
  <c r="I20" i="14"/>
  <c r="F20" i="14"/>
  <c r="C20" i="14"/>
  <c r="M19" i="14"/>
  <c r="L19" i="14"/>
  <c r="J19" i="14"/>
  <c r="I19" i="14"/>
  <c r="G19" i="14"/>
  <c r="F19" i="14"/>
  <c r="D19" i="14"/>
  <c r="C19" i="14"/>
  <c r="L17" i="14"/>
  <c r="I17" i="14"/>
  <c r="F17" i="14"/>
  <c r="C17" i="14"/>
  <c r="M16" i="14"/>
  <c r="L16" i="14"/>
  <c r="J16" i="14"/>
  <c r="I16" i="14"/>
  <c r="G16" i="14"/>
  <c r="F16" i="14"/>
  <c r="D16" i="14"/>
  <c r="C16" i="14"/>
  <c r="F14" i="14"/>
  <c r="C14" i="14"/>
  <c r="M13" i="14"/>
  <c r="L13" i="14"/>
  <c r="J13" i="14"/>
  <c r="I13" i="14"/>
  <c r="G13" i="14"/>
  <c r="F13" i="14"/>
  <c r="D13" i="14"/>
  <c r="C13" i="14"/>
  <c r="L11" i="14"/>
  <c r="I11" i="14"/>
  <c r="F11" i="14"/>
  <c r="C11" i="14"/>
  <c r="M10" i="14"/>
  <c r="L10" i="14"/>
  <c r="J10" i="14"/>
  <c r="I10" i="14"/>
  <c r="G10" i="14"/>
  <c r="F10" i="14"/>
  <c r="D10" i="14"/>
  <c r="C10" i="14"/>
  <c r="L8" i="14"/>
  <c r="I8" i="14"/>
  <c r="F8" i="14"/>
  <c r="C8" i="14"/>
  <c r="M7" i="14"/>
  <c r="L7" i="14"/>
  <c r="J7" i="14"/>
  <c r="I7" i="14"/>
  <c r="G7" i="14"/>
  <c r="F7" i="14"/>
  <c r="D7" i="14"/>
  <c r="C7" i="14"/>
  <c r="F36" i="13"/>
  <c r="E36" i="13"/>
  <c r="C36" i="13"/>
  <c r="B36" i="13"/>
  <c r="D36" i="13" s="1"/>
  <c r="F35" i="13"/>
  <c r="E35" i="13"/>
  <c r="C35" i="13"/>
  <c r="B35" i="13"/>
  <c r="D35" i="13" s="1"/>
  <c r="F34" i="13"/>
  <c r="G34" i="13" s="1"/>
  <c r="E34" i="13"/>
  <c r="C34" i="13"/>
  <c r="B34" i="13"/>
  <c r="D34" i="13" s="1"/>
  <c r="F33" i="13"/>
  <c r="E33" i="13"/>
  <c r="C33" i="13"/>
  <c r="B33" i="13"/>
  <c r="D33" i="13" s="1"/>
  <c r="F32" i="13"/>
  <c r="G32" i="13" s="1"/>
  <c r="E32" i="13"/>
  <c r="C32" i="13"/>
  <c r="B32" i="13"/>
  <c r="D32" i="13" s="1"/>
  <c r="F31" i="13"/>
  <c r="E31" i="13"/>
  <c r="C31" i="13"/>
  <c r="B31" i="13"/>
  <c r="F30" i="13"/>
  <c r="E30" i="13"/>
  <c r="C30" i="13"/>
  <c r="B30" i="13"/>
  <c r="D30" i="13" s="1"/>
  <c r="F29" i="13"/>
  <c r="E29" i="13"/>
  <c r="C29" i="13"/>
  <c r="B29" i="13"/>
  <c r="D29" i="13" s="1"/>
  <c r="F28" i="13"/>
  <c r="E28" i="13"/>
  <c r="C28" i="13"/>
  <c r="C40" i="13" s="1"/>
  <c r="B28" i="13"/>
  <c r="E18" i="13"/>
  <c r="B18" i="13"/>
  <c r="E17" i="13"/>
  <c r="B17" i="13"/>
  <c r="E16" i="13"/>
  <c r="B16" i="13"/>
  <c r="F15" i="13"/>
  <c r="E15" i="13"/>
  <c r="G15" i="13" s="1"/>
  <c r="C15" i="13"/>
  <c r="B15" i="13"/>
  <c r="F14" i="13"/>
  <c r="E14" i="13"/>
  <c r="C14" i="13"/>
  <c r="B14" i="13"/>
  <c r="F13" i="13"/>
  <c r="E13" i="13"/>
  <c r="G13" i="13" s="1"/>
  <c r="C13" i="13"/>
  <c r="B13" i="13"/>
  <c r="D13" i="13" s="1"/>
  <c r="F12" i="13"/>
  <c r="E12" i="13"/>
  <c r="C12" i="13"/>
  <c r="B12" i="13"/>
  <c r="D12" i="13" s="1"/>
  <c r="F11" i="13"/>
  <c r="E11" i="13"/>
  <c r="C11" i="13"/>
  <c r="B11" i="13"/>
  <c r="D11" i="13" s="1"/>
  <c r="F10" i="13"/>
  <c r="E10" i="13"/>
  <c r="C10" i="13"/>
  <c r="B10" i="13"/>
  <c r="D10" i="13" s="1"/>
  <c r="F9" i="13"/>
  <c r="E9" i="13"/>
  <c r="C9" i="13"/>
  <c r="B9" i="13"/>
  <c r="F8" i="13"/>
  <c r="E8" i="13"/>
  <c r="C8" i="13"/>
  <c r="B8" i="13"/>
  <c r="F7" i="13"/>
  <c r="E7" i="13"/>
  <c r="G7" i="13" s="1"/>
  <c r="C7" i="13"/>
  <c r="D7" i="13" s="1"/>
  <c r="B7" i="13"/>
  <c r="F64" i="12"/>
  <c r="I64" i="12" s="1"/>
  <c r="E64" i="12"/>
  <c r="C64" i="12"/>
  <c r="B64" i="12"/>
  <c r="F62" i="12"/>
  <c r="I62" i="12" s="1"/>
  <c r="E62" i="12"/>
  <c r="C62" i="12"/>
  <c r="B62" i="12"/>
  <c r="F61" i="12"/>
  <c r="I61" i="12" s="1"/>
  <c r="E61" i="12"/>
  <c r="C61" i="12"/>
  <c r="B61" i="12"/>
  <c r="F60" i="12"/>
  <c r="E60" i="12"/>
  <c r="C60" i="12"/>
  <c r="B60" i="12"/>
  <c r="G59" i="12"/>
  <c r="F59" i="12"/>
  <c r="E59" i="12"/>
  <c r="H59" i="12" s="1"/>
  <c r="C59" i="12"/>
  <c r="B59" i="12"/>
  <c r="D59" i="12" s="1"/>
  <c r="F58" i="12"/>
  <c r="E58" i="12"/>
  <c r="C58" i="12"/>
  <c r="B58" i="12"/>
  <c r="I57" i="12"/>
  <c r="F57" i="12"/>
  <c r="E57" i="12"/>
  <c r="H57" i="12" s="1"/>
  <c r="D57" i="12"/>
  <c r="C57" i="12"/>
  <c r="B57" i="12"/>
  <c r="F56" i="12"/>
  <c r="I56" i="12" s="1"/>
  <c r="E56" i="12"/>
  <c r="H56" i="12" s="1"/>
  <c r="C56" i="12"/>
  <c r="B56" i="12"/>
  <c r="D56" i="12" s="1"/>
  <c r="G55" i="12"/>
  <c r="F55" i="12"/>
  <c r="I55" i="12" s="1"/>
  <c r="E55" i="12"/>
  <c r="H55" i="12" s="1"/>
  <c r="J55" i="12" s="1"/>
  <c r="C55" i="12"/>
  <c r="B55" i="12"/>
  <c r="D55" i="12" s="1"/>
  <c r="G54" i="12"/>
  <c r="F54" i="12"/>
  <c r="I54" i="12" s="1"/>
  <c r="E54" i="12"/>
  <c r="H54" i="12" s="1"/>
  <c r="D54" i="12"/>
  <c r="C54" i="12"/>
  <c r="B54" i="12"/>
  <c r="F53" i="12"/>
  <c r="E53" i="12"/>
  <c r="H53" i="12" s="1"/>
  <c r="C53" i="12"/>
  <c r="I53" i="12" s="1"/>
  <c r="B53" i="12"/>
  <c r="F52" i="12"/>
  <c r="E52" i="12"/>
  <c r="C52" i="12"/>
  <c r="B52" i="12"/>
  <c r="F51" i="12"/>
  <c r="E51" i="12"/>
  <c r="G51" i="12" s="1"/>
  <c r="C51" i="12"/>
  <c r="B51" i="12"/>
  <c r="F50" i="12"/>
  <c r="E50" i="12"/>
  <c r="C50" i="12"/>
  <c r="C49" i="12" s="1"/>
  <c r="B50" i="12"/>
  <c r="F47" i="12"/>
  <c r="E47" i="12"/>
  <c r="C47" i="12"/>
  <c r="C43" i="12" s="1"/>
  <c r="B47" i="12"/>
  <c r="F46" i="12"/>
  <c r="E46" i="12"/>
  <c r="C46" i="12"/>
  <c r="B46" i="12"/>
  <c r="D46" i="12" s="1"/>
  <c r="I45" i="12"/>
  <c r="F45" i="12"/>
  <c r="E45" i="12"/>
  <c r="H45" i="12" s="1"/>
  <c r="D45" i="12"/>
  <c r="C45" i="12"/>
  <c r="B45" i="12"/>
  <c r="F44" i="12"/>
  <c r="I44" i="12" s="1"/>
  <c r="E44" i="12"/>
  <c r="H44" i="12" s="1"/>
  <c r="C44" i="12"/>
  <c r="B44" i="12"/>
  <c r="F41" i="12"/>
  <c r="E41" i="12"/>
  <c r="C41" i="12"/>
  <c r="B41" i="12"/>
  <c r="F40" i="12"/>
  <c r="E40" i="12"/>
  <c r="C40" i="12"/>
  <c r="B40" i="12"/>
  <c r="F39" i="12"/>
  <c r="E39" i="12"/>
  <c r="C39" i="12"/>
  <c r="B39" i="12"/>
  <c r="F38" i="12"/>
  <c r="E38" i="12"/>
  <c r="C38" i="12"/>
  <c r="B38" i="12"/>
  <c r="F37" i="12"/>
  <c r="E37" i="12"/>
  <c r="C37" i="12"/>
  <c r="B37" i="12"/>
  <c r="F36" i="12"/>
  <c r="E36" i="12"/>
  <c r="H36" i="12" s="1"/>
  <c r="C36" i="12"/>
  <c r="B36" i="12"/>
  <c r="F35" i="12"/>
  <c r="E35" i="12"/>
  <c r="H35" i="12" s="1"/>
  <c r="C35" i="12"/>
  <c r="B35" i="12"/>
  <c r="J34" i="12"/>
  <c r="I34" i="12"/>
  <c r="F34" i="12"/>
  <c r="E34" i="12"/>
  <c r="G34" i="12" s="1"/>
  <c r="D34" i="12"/>
  <c r="C34" i="12"/>
  <c r="B34" i="12"/>
  <c r="F33" i="12"/>
  <c r="I33" i="12" s="1"/>
  <c r="E33" i="12"/>
  <c r="H33" i="12" s="1"/>
  <c r="C33" i="12"/>
  <c r="B33" i="12"/>
  <c r="D33" i="12" s="1"/>
  <c r="F32" i="12"/>
  <c r="E32" i="12"/>
  <c r="C32" i="12"/>
  <c r="B32" i="12"/>
  <c r="F31" i="12"/>
  <c r="E31" i="12"/>
  <c r="C31" i="12"/>
  <c r="B31" i="12"/>
  <c r="F30" i="12"/>
  <c r="E30" i="12"/>
  <c r="H30" i="12" s="1"/>
  <c r="C30" i="12"/>
  <c r="B30" i="12"/>
  <c r="D30" i="12" s="1"/>
  <c r="H29" i="12"/>
  <c r="G29" i="12"/>
  <c r="F29" i="12"/>
  <c r="I29" i="12" s="1"/>
  <c r="E29" i="12"/>
  <c r="D29" i="12"/>
  <c r="C29" i="12"/>
  <c r="B29" i="12"/>
  <c r="F28" i="12"/>
  <c r="I28" i="12" s="1"/>
  <c r="E28" i="12"/>
  <c r="H28" i="12" s="1"/>
  <c r="J28" i="12" s="1"/>
  <c r="C28" i="12"/>
  <c r="B28" i="12"/>
  <c r="F27" i="12"/>
  <c r="I27" i="12" s="1"/>
  <c r="E27" i="12"/>
  <c r="C27" i="12"/>
  <c r="B27" i="12"/>
  <c r="G26" i="12"/>
  <c r="F26" i="12"/>
  <c r="E26" i="12"/>
  <c r="H26" i="12" s="1"/>
  <c r="C26" i="12"/>
  <c r="B26" i="12"/>
  <c r="D26" i="12" s="1"/>
  <c r="F25" i="12"/>
  <c r="E25" i="12"/>
  <c r="H25" i="12" s="1"/>
  <c r="C25" i="12"/>
  <c r="B25" i="12"/>
  <c r="F24" i="12"/>
  <c r="E24" i="12"/>
  <c r="C24" i="12"/>
  <c r="B24" i="12"/>
  <c r="F23" i="12"/>
  <c r="E23" i="12"/>
  <c r="C23" i="12"/>
  <c r="B23" i="12"/>
  <c r="F22" i="12"/>
  <c r="E22" i="12"/>
  <c r="C22" i="12"/>
  <c r="B22" i="12"/>
  <c r="F21" i="12"/>
  <c r="I21" i="12" s="1"/>
  <c r="E21" i="12"/>
  <c r="C21" i="12"/>
  <c r="B21" i="12"/>
  <c r="D21" i="12" s="1"/>
  <c r="F20" i="12"/>
  <c r="I20" i="12" s="1"/>
  <c r="E20" i="12"/>
  <c r="C20" i="12"/>
  <c r="B20" i="12"/>
  <c r="D20" i="12" s="1"/>
  <c r="G19" i="12"/>
  <c r="F19" i="12"/>
  <c r="E19" i="12"/>
  <c r="C19" i="12"/>
  <c r="B19" i="12"/>
  <c r="D19" i="12" s="1"/>
  <c r="F18" i="12"/>
  <c r="I18" i="12" s="1"/>
  <c r="E18" i="12"/>
  <c r="D18" i="12"/>
  <c r="C18" i="12"/>
  <c r="B18" i="12"/>
  <c r="F17" i="12"/>
  <c r="E17" i="12"/>
  <c r="H17" i="12" s="1"/>
  <c r="D17" i="12"/>
  <c r="C17" i="12"/>
  <c r="I17" i="12" s="1"/>
  <c r="B17" i="12"/>
  <c r="F16" i="12"/>
  <c r="E16" i="12"/>
  <c r="H16" i="12" s="1"/>
  <c r="C16" i="12"/>
  <c r="B16" i="12"/>
  <c r="D16" i="12" s="1"/>
  <c r="F15" i="12"/>
  <c r="I15" i="12" s="1"/>
  <c r="E15" i="12"/>
  <c r="C15" i="12"/>
  <c r="B15" i="12"/>
  <c r="D15" i="12" s="1"/>
  <c r="H14" i="12"/>
  <c r="G14" i="12"/>
  <c r="F14" i="12"/>
  <c r="E14" i="12"/>
  <c r="C14" i="12"/>
  <c r="B14" i="12"/>
  <c r="F11" i="12"/>
  <c r="I11" i="12" s="1"/>
  <c r="E11" i="12"/>
  <c r="H11" i="12" s="1"/>
  <c r="C11" i="12"/>
  <c r="B11" i="12"/>
  <c r="D11" i="12" s="1"/>
  <c r="G10" i="12"/>
  <c r="F10" i="12"/>
  <c r="I10" i="12" s="1"/>
  <c r="E10" i="12"/>
  <c r="H10" i="12" s="1"/>
  <c r="J10" i="12" s="1"/>
  <c r="C10" i="12"/>
  <c r="B10" i="12"/>
  <c r="D10" i="12" s="1"/>
  <c r="G9" i="12"/>
  <c r="F9" i="12"/>
  <c r="I9" i="12" s="1"/>
  <c r="E9" i="12"/>
  <c r="H9" i="12" s="1"/>
  <c r="D9" i="12"/>
  <c r="C9" i="12"/>
  <c r="C8" i="12" s="1"/>
  <c r="B9" i="12"/>
  <c r="E8" i="12"/>
  <c r="H64" i="11"/>
  <c r="G64" i="11"/>
  <c r="I64" i="11" s="1"/>
  <c r="E64" i="11"/>
  <c r="C64" i="11"/>
  <c r="B64" i="11"/>
  <c r="G62" i="11"/>
  <c r="E62" i="11"/>
  <c r="D62" i="11"/>
  <c r="C62" i="11"/>
  <c r="B62" i="11"/>
  <c r="G61" i="11"/>
  <c r="I61" i="11" s="1"/>
  <c r="E61" i="11"/>
  <c r="C61" i="11"/>
  <c r="B61" i="11"/>
  <c r="D61" i="11" s="1"/>
  <c r="G60" i="11"/>
  <c r="E60" i="11"/>
  <c r="C60" i="11"/>
  <c r="B60" i="11"/>
  <c r="G59" i="11"/>
  <c r="I59" i="11" s="1"/>
  <c r="E59" i="11"/>
  <c r="C59" i="11"/>
  <c r="B59" i="11"/>
  <c r="G58" i="11"/>
  <c r="E58" i="11"/>
  <c r="C58" i="11"/>
  <c r="D58" i="11" s="1"/>
  <c r="B58" i="11"/>
  <c r="I57" i="11"/>
  <c r="G57" i="11"/>
  <c r="E57" i="11"/>
  <c r="C57" i="11"/>
  <c r="B57" i="11"/>
  <c r="B49" i="11" s="1"/>
  <c r="H56" i="11"/>
  <c r="G56" i="11"/>
  <c r="E56" i="11"/>
  <c r="F56" i="11" s="1"/>
  <c r="C56" i="11"/>
  <c r="B56" i="11"/>
  <c r="G55" i="11"/>
  <c r="H55" i="11" s="1"/>
  <c r="E55" i="11"/>
  <c r="I55" i="11" s="1"/>
  <c r="C55" i="11"/>
  <c r="D55" i="11" s="1"/>
  <c r="B55" i="11"/>
  <c r="G54" i="11"/>
  <c r="H54" i="11" s="1"/>
  <c r="E54" i="11"/>
  <c r="F54" i="11" s="1"/>
  <c r="C54" i="11"/>
  <c r="D54" i="11" s="1"/>
  <c r="B54" i="11"/>
  <c r="G53" i="11"/>
  <c r="H53" i="11" s="1"/>
  <c r="E53" i="11"/>
  <c r="I53" i="11" s="1"/>
  <c r="C53" i="11"/>
  <c r="D53" i="11" s="1"/>
  <c r="B53" i="11"/>
  <c r="G52" i="11"/>
  <c r="H52" i="11" s="1"/>
  <c r="E52" i="11"/>
  <c r="E49" i="11" s="1"/>
  <c r="C52" i="11"/>
  <c r="D52" i="11" s="1"/>
  <c r="B52" i="11"/>
  <c r="G51" i="11"/>
  <c r="H51" i="11" s="1"/>
  <c r="F51" i="11"/>
  <c r="E51" i="11"/>
  <c r="C51" i="11"/>
  <c r="B51" i="11"/>
  <c r="G50" i="11"/>
  <c r="I50" i="11" s="1"/>
  <c r="E50" i="11"/>
  <c r="F50" i="11" s="1"/>
  <c r="C50" i="11"/>
  <c r="B50" i="11"/>
  <c r="G49" i="11"/>
  <c r="C49" i="11"/>
  <c r="G47" i="11"/>
  <c r="H47" i="11" s="1"/>
  <c r="E47" i="11"/>
  <c r="C47" i="11"/>
  <c r="B47" i="11"/>
  <c r="H46" i="11"/>
  <c r="G46" i="11"/>
  <c r="E46" i="11"/>
  <c r="F46" i="11" s="1"/>
  <c r="C46" i="11"/>
  <c r="B46" i="11"/>
  <c r="G45" i="11"/>
  <c r="E45" i="11"/>
  <c r="F45" i="11" s="1"/>
  <c r="C45" i="11"/>
  <c r="D45" i="11" s="1"/>
  <c r="B45" i="11"/>
  <c r="G44" i="11"/>
  <c r="E44" i="11"/>
  <c r="C44" i="11"/>
  <c r="B44" i="11"/>
  <c r="B43" i="11"/>
  <c r="H41" i="11"/>
  <c r="G41" i="11"/>
  <c r="E41" i="11"/>
  <c r="F41" i="11" s="1"/>
  <c r="C41" i="11"/>
  <c r="B41" i="11"/>
  <c r="G40" i="11"/>
  <c r="H40" i="11" s="1"/>
  <c r="F40" i="11"/>
  <c r="E40" i="11"/>
  <c r="C40" i="11"/>
  <c r="B40" i="11"/>
  <c r="H39" i="11"/>
  <c r="G39" i="11"/>
  <c r="E39" i="11"/>
  <c r="F39" i="11" s="1"/>
  <c r="C39" i="11"/>
  <c r="B39" i="11"/>
  <c r="G38" i="11"/>
  <c r="H38" i="11" s="1"/>
  <c r="F38" i="11"/>
  <c r="E38" i="11"/>
  <c r="C38" i="11"/>
  <c r="B38" i="11"/>
  <c r="H37" i="11"/>
  <c r="G37" i="11"/>
  <c r="E37" i="11"/>
  <c r="F37" i="11" s="1"/>
  <c r="C37" i="11"/>
  <c r="B37" i="11"/>
  <c r="G36" i="11"/>
  <c r="H36" i="11" s="1"/>
  <c r="E36" i="11"/>
  <c r="F36" i="11" s="1"/>
  <c r="C36" i="11"/>
  <c r="B36" i="11"/>
  <c r="G35" i="11"/>
  <c r="F35" i="11"/>
  <c r="E35" i="11"/>
  <c r="C35" i="11"/>
  <c r="B35" i="11"/>
  <c r="H34" i="11"/>
  <c r="G34" i="11"/>
  <c r="E34" i="11"/>
  <c r="F34" i="11" s="1"/>
  <c r="C34" i="11"/>
  <c r="B34" i="11"/>
  <c r="G33" i="11"/>
  <c r="H33" i="11" s="1"/>
  <c r="E33" i="11"/>
  <c r="I33" i="11" s="1"/>
  <c r="C33" i="11"/>
  <c r="D33" i="11" s="1"/>
  <c r="B33" i="11"/>
  <c r="G32" i="11"/>
  <c r="H32" i="11" s="1"/>
  <c r="F32" i="11"/>
  <c r="E32" i="11"/>
  <c r="C32" i="11"/>
  <c r="B32" i="11"/>
  <c r="H31" i="11"/>
  <c r="G31" i="11"/>
  <c r="E31" i="11"/>
  <c r="F31" i="11" s="1"/>
  <c r="C31" i="11"/>
  <c r="B31" i="11"/>
  <c r="G30" i="11"/>
  <c r="H30" i="11" s="1"/>
  <c r="E30" i="11"/>
  <c r="F30" i="11" s="1"/>
  <c r="C30" i="11"/>
  <c r="B30" i="11"/>
  <c r="G29" i="11"/>
  <c r="H29" i="11" s="1"/>
  <c r="F29" i="11"/>
  <c r="E29" i="11"/>
  <c r="C29" i="11"/>
  <c r="D29" i="11" s="1"/>
  <c r="B29" i="11"/>
  <c r="G28" i="11"/>
  <c r="H28" i="11" s="1"/>
  <c r="E28" i="11"/>
  <c r="I28" i="11" s="1"/>
  <c r="C28" i="11"/>
  <c r="B28" i="11"/>
  <c r="G27" i="11"/>
  <c r="I27" i="11" s="1"/>
  <c r="E27" i="11"/>
  <c r="F27" i="11" s="1"/>
  <c r="C27" i="11"/>
  <c r="B27" i="11"/>
  <c r="G26" i="11"/>
  <c r="I26" i="11" s="1"/>
  <c r="E26" i="11"/>
  <c r="F26" i="11" s="1"/>
  <c r="C26" i="11"/>
  <c r="B26" i="11"/>
  <c r="G25" i="11"/>
  <c r="I25" i="11" s="1"/>
  <c r="E25" i="11"/>
  <c r="F25" i="11" s="1"/>
  <c r="C25" i="11"/>
  <c r="B25" i="11"/>
  <c r="H24" i="11"/>
  <c r="G24" i="11"/>
  <c r="E24" i="11"/>
  <c r="F24" i="11" s="1"/>
  <c r="C24" i="11"/>
  <c r="B24" i="11"/>
  <c r="G23" i="11"/>
  <c r="H23" i="11" s="1"/>
  <c r="F23" i="11"/>
  <c r="E23" i="11"/>
  <c r="C23" i="11"/>
  <c r="B23" i="11"/>
  <c r="H22" i="11"/>
  <c r="G22" i="11"/>
  <c r="E22" i="11"/>
  <c r="C22" i="11"/>
  <c r="B22" i="11"/>
  <c r="G21" i="11"/>
  <c r="H21" i="11" s="1"/>
  <c r="E21" i="11"/>
  <c r="I21" i="11" s="1"/>
  <c r="C21" i="11"/>
  <c r="D21" i="11" s="1"/>
  <c r="B21" i="11"/>
  <c r="G20" i="11"/>
  <c r="H20" i="11" s="1"/>
  <c r="E20" i="11"/>
  <c r="I20" i="11" s="1"/>
  <c r="C20" i="11"/>
  <c r="D20" i="11" s="1"/>
  <c r="B20" i="11"/>
  <c r="G19" i="11"/>
  <c r="H19" i="11" s="1"/>
  <c r="E19" i="11"/>
  <c r="I19" i="11" s="1"/>
  <c r="C19" i="11"/>
  <c r="D19" i="11" s="1"/>
  <c r="B19" i="11"/>
  <c r="G18" i="11"/>
  <c r="H18" i="11" s="1"/>
  <c r="E18" i="11"/>
  <c r="I18" i="11" s="1"/>
  <c r="C18" i="11"/>
  <c r="D18" i="11" s="1"/>
  <c r="B18" i="11"/>
  <c r="G17" i="11"/>
  <c r="H17" i="11" s="1"/>
  <c r="E17" i="11"/>
  <c r="I17" i="11" s="1"/>
  <c r="C17" i="11"/>
  <c r="D17" i="11" s="1"/>
  <c r="B17" i="11"/>
  <c r="G16" i="11"/>
  <c r="H16" i="11" s="1"/>
  <c r="E16" i="11"/>
  <c r="I16" i="11" s="1"/>
  <c r="C16" i="11"/>
  <c r="D16" i="11" s="1"/>
  <c r="B16" i="11"/>
  <c r="G15" i="11"/>
  <c r="H15" i="11" s="1"/>
  <c r="E15" i="11"/>
  <c r="I15" i="11" s="1"/>
  <c r="C15" i="11"/>
  <c r="D15" i="11" s="1"/>
  <c r="B15" i="11"/>
  <c r="G14" i="11"/>
  <c r="H14" i="11" s="1"/>
  <c r="E14" i="11"/>
  <c r="C14" i="11"/>
  <c r="D14" i="11" s="1"/>
  <c r="B14" i="11"/>
  <c r="G11" i="11"/>
  <c r="H11" i="11" s="1"/>
  <c r="E11" i="11"/>
  <c r="I11" i="11" s="1"/>
  <c r="C11" i="11"/>
  <c r="D11" i="11" s="1"/>
  <c r="B11" i="11"/>
  <c r="G10" i="11"/>
  <c r="H10" i="11" s="1"/>
  <c r="E10" i="11"/>
  <c r="I10" i="11" s="1"/>
  <c r="C10" i="11"/>
  <c r="D10" i="11" s="1"/>
  <c r="B10" i="11"/>
  <c r="G9" i="11"/>
  <c r="H9" i="11" s="1"/>
  <c r="E9" i="11"/>
  <c r="I9" i="11" s="1"/>
  <c r="C9" i="11"/>
  <c r="D9" i="11" s="1"/>
  <c r="B9" i="11"/>
  <c r="G8" i="11"/>
  <c r="H8" i="11" s="1"/>
  <c r="E8" i="11"/>
  <c r="C8" i="11"/>
  <c r="D8" i="11" s="1"/>
  <c r="B8" i="11"/>
  <c r="F68" i="10"/>
  <c r="E68" i="10"/>
  <c r="H68" i="10" s="1"/>
  <c r="C68" i="10"/>
  <c r="B68" i="10"/>
  <c r="G66" i="10"/>
  <c r="F66" i="10"/>
  <c r="E66" i="10"/>
  <c r="C66" i="10"/>
  <c r="I66" i="10" s="1"/>
  <c r="J66" i="10" s="1"/>
  <c r="B66" i="10"/>
  <c r="G65" i="10"/>
  <c r="F65" i="10"/>
  <c r="E65" i="10"/>
  <c r="C65" i="10"/>
  <c r="B65" i="10"/>
  <c r="D65" i="10" s="1"/>
  <c r="F64" i="10"/>
  <c r="I64" i="10" s="1"/>
  <c r="E64" i="10"/>
  <c r="D64" i="10"/>
  <c r="C64" i="10"/>
  <c r="B64" i="10"/>
  <c r="F63" i="10"/>
  <c r="E63" i="10"/>
  <c r="C63" i="10"/>
  <c r="B63" i="10"/>
  <c r="F62" i="10"/>
  <c r="I62" i="10" s="1"/>
  <c r="J62" i="10" s="1"/>
  <c r="E62" i="10"/>
  <c r="G62" i="10" s="1"/>
  <c r="C62" i="10"/>
  <c r="B62" i="10"/>
  <c r="D62" i="10" s="1"/>
  <c r="F61" i="10"/>
  <c r="E61" i="10"/>
  <c r="C61" i="10"/>
  <c r="B61" i="10"/>
  <c r="F60" i="10"/>
  <c r="E60" i="10"/>
  <c r="C60" i="10"/>
  <c r="B60" i="10"/>
  <c r="F59" i="10"/>
  <c r="E59" i="10"/>
  <c r="C59" i="10"/>
  <c r="B59" i="10"/>
  <c r="F58" i="10"/>
  <c r="I58" i="10" s="1"/>
  <c r="E58" i="10"/>
  <c r="C58" i="10"/>
  <c r="B58" i="10"/>
  <c r="D58" i="10" s="1"/>
  <c r="F57" i="10"/>
  <c r="E57" i="10"/>
  <c r="C57" i="10"/>
  <c r="D57" i="10" s="1"/>
  <c r="B57" i="10"/>
  <c r="F56" i="10"/>
  <c r="E56" i="10"/>
  <c r="H56" i="10" s="1"/>
  <c r="C56" i="10"/>
  <c r="B56" i="10"/>
  <c r="F55" i="10"/>
  <c r="E55" i="10"/>
  <c r="C55" i="10"/>
  <c r="B55" i="10"/>
  <c r="F54" i="10"/>
  <c r="E54" i="10"/>
  <c r="C54" i="10"/>
  <c r="B54" i="10"/>
  <c r="F53" i="10"/>
  <c r="E53" i="10"/>
  <c r="C53" i="10"/>
  <c r="B53" i="10"/>
  <c r="F52" i="10"/>
  <c r="E52" i="10"/>
  <c r="C52" i="10"/>
  <c r="B52" i="10"/>
  <c r="F51" i="10"/>
  <c r="I51" i="10" s="1"/>
  <c r="J51" i="10" s="1"/>
  <c r="E51" i="10"/>
  <c r="C51" i="10"/>
  <c r="B51" i="10"/>
  <c r="D51" i="10" s="1"/>
  <c r="F50" i="10"/>
  <c r="E50" i="10"/>
  <c r="C50" i="10"/>
  <c r="B50" i="10"/>
  <c r="D50" i="10" s="1"/>
  <c r="H49" i="10"/>
  <c r="F49" i="10"/>
  <c r="I49" i="10" s="1"/>
  <c r="E49" i="10"/>
  <c r="G49" i="10" s="1"/>
  <c r="D49" i="10"/>
  <c r="C49" i="10"/>
  <c r="B49" i="10"/>
  <c r="F46" i="10"/>
  <c r="E46" i="10"/>
  <c r="C46" i="10"/>
  <c r="B46" i="10"/>
  <c r="F45" i="10"/>
  <c r="E45" i="10"/>
  <c r="C45" i="10"/>
  <c r="B45" i="10"/>
  <c r="F44" i="10"/>
  <c r="E44" i="10"/>
  <c r="C44" i="10"/>
  <c r="B44" i="10"/>
  <c r="F43" i="10"/>
  <c r="E43" i="10"/>
  <c r="C43" i="10"/>
  <c r="B43" i="10"/>
  <c r="F42" i="10"/>
  <c r="E42" i="10"/>
  <c r="C42" i="10"/>
  <c r="B42" i="10"/>
  <c r="F40" i="10"/>
  <c r="E40" i="10"/>
  <c r="C40" i="10"/>
  <c r="B40" i="10"/>
  <c r="F39" i="10"/>
  <c r="E39" i="10"/>
  <c r="C39" i="10"/>
  <c r="B39" i="10"/>
  <c r="H39" i="10" s="1"/>
  <c r="G38" i="10"/>
  <c r="F38" i="10"/>
  <c r="E38" i="10"/>
  <c r="C38" i="10"/>
  <c r="B38" i="10"/>
  <c r="D38" i="10" s="1"/>
  <c r="F37" i="10"/>
  <c r="E37" i="10"/>
  <c r="C37" i="10"/>
  <c r="B37" i="10"/>
  <c r="F36" i="10"/>
  <c r="E36" i="10"/>
  <c r="C36" i="10"/>
  <c r="B36" i="10"/>
  <c r="F35" i="10"/>
  <c r="E35" i="10"/>
  <c r="C35" i="10"/>
  <c r="B35" i="10"/>
  <c r="F34" i="10"/>
  <c r="E34" i="10"/>
  <c r="C34" i="10"/>
  <c r="B34" i="10"/>
  <c r="F33" i="10"/>
  <c r="E33" i="10"/>
  <c r="C33" i="10"/>
  <c r="B33" i="10"/>
  <c r="G32" i="10"/>
  <c r="F32" i="10"/>
  <c r="E32" i="10"/>
  <c r="C32" i="10"/>
  <c r="B32" i="10"/>
  <c r="D32" i="10" s="1"/>
  <c r="F31" i="10"/>
  <c r="E31" i="10"/>
  <c r="C31" i="10"/>
  <c r="B31" i="10"/>
  <c r="F30" i="10"/>
  <c r="E30" i="10"/>
  <c r="C30" i="10"/>
  <c r="B30" i="10"/>
  <c r="F29" i="10"/>
  <c r="E29" i="10"/>
  <c r="H29" i="10" s="1"/>
  <c r="D29" i="10"/>
  <c r="C29" i="10"/>
  <c r="I29" i="10" s="1"/>
  <c r="B29" i="10"/>
  <c r="F28" i="10"/>
  <c r="I28" i="10" s="1"/>
  <c r="E28" i="10"/>
  <c r="H28" i="10" s="1"/>
  <c r="J28" i="10" s="1"/>
  <c r="C28" i="10"/>
  <c r="B28" i="10"/>
  <c r="F27" i="10"/>
  <c r="E27" i="10"/>
  <c r="C27" i="10"/>
  <c r="B27" i="10"/>
  <c r="F26" i="10"/>
  <c r="I26" i="10" s="1"/>
  <c r="E26" i="10"/>
  <c r="C26" i="10"/>
  <c r="B26" i="10"/>
  <c r="D26" i="10" s="1"/>
  <c r="F25" i="10"/>
  <c r="E25" i="10"/>
  <c r="C25" i="10"/>
  <c r="B25" i="10"/>
  <c r="F24" i="10"/>
  <c r="E24" i="10"/>
  <c r="C24" i="10"/>
  <c r="B24" i="10"/>
  <c r="F23" i="10"/>
  <c r="E23" i="10"/>
  <c r="C23" i="10"/>
  <c r="B23" i="10"/>
  <c r="F22" i="10"/>
  <c r="E22" i="10"/>
  <c r="C22" i="10"/>
  <c r="B22" i="10"/>
  <c r="F21" i="10"/>
  <c r="E21" i="10"/>
  <c r="C21" i="10"/>
  <c r="B21" i="10"/>
  <c r="F20" i="10"/>
  <c r="E20" i="10"/>
  <c r="D20" i="10"/>
  <c r="C20" i="10"/>
  <c r="B20" i="10"/>
  <c r="I19" i="10"/>
  <c r="F19" i="10"/>
  <c r="E19" i="10"/>
  <c r="C19" i="10"/>
  <c r="B19" i="10"/>
  <c r="D19" i="10" s="1"/>
  <c r="F18" i="10"/>
  <c r="E18" i="10"/>
  <c r="C18" i="10"/>
  <c r="B18" i="10"/>
  <c r="D18" i="10" s="1"/>
  <c r="F17" i="10"/>
  <c r="E17" i="10"/>
  <c r="C17" i="10"/>
  <c r="B17" i="10"/>
  <c r="F16" i="10"/>
  <c r="E16" i="10"/>
  <c r="C16" i="10"/>
  <c r="B16" i="10"/>
  <c r="I15" i="10"/>
  <c r="F15" i="10"/>
  <c r="E15" i="10"/>
  <c r="H15" i="10" s="1"/>
  <c r="J15" i="10" s="1"/>
  <c r="C15" i="10"/>
  <c r="D15" i="10" s="1"/>
  <c r="B15" i="10"/>
  <c r="F14" i="10"/>
  <c r="I14" i="10" s="1"/>
  <c r="E14" i="10"/>
  <c r="H14" i="10" s="1"/>
  <c r="C14" i="10"/>
  <c r="B14" i="10"/>
  <c r="G13" i="10"/>
  <c r="F13" i="10"/>
  <c r="I13" i="10" s="1"/>
  <c r="E13" i="10"/>
  <c r="C13" i="10"/>
  <c r="B13" i="10"/>
  <c r="F10" i="10"/>
  <c r="I10" i="10" s="1"/>
  <c r="E10" i="10"/>
  <c r="C10" i="10"/>
  <c r="B10" i="10"/>
  <c r="D10" i="10" s="1"/>
  <c r="F9" i="10"/>
  <c r="I9" i="10" s="1"/>
  <c r="J9" i="10" s="1"/>
  <c r="E9" i="10"/>
  <c r="C9" i="10"/>
  <c r="B9" i="10"/>
  <c r="F8" i="10"/>
  <c r="E8" i="10"/>
  <c r="C8" i="10"/>
  <c r="C7" i="10" s="1"/>
  <c r="B8" i="10"/>
  <c r="G68" i="9"/>
  <c r="F68" i="9"/>
  <c r="E68" i="9"/>
  <c r="C68" i="9"/>
  <c r="B68" i="9"/>
  <c r="D68" i="9" s="1"/>
  <c r="G66" i="9"/>
  <c r="E66" i="9"/>
  <c r="C66" i="9"/>
  <c r="B66" i="9"/>
  <c r="G65" i="9"/>
  <c r="E65" i="9"/>
  <c r="C65" i="9"/>
  <c r="B65" i="9"/>
  <c r="G64" i="9"/>
  <c r="H64" i="9" s="1"/>
  <c r="E64" i="9"/>
  <c r="C64" i="9"/>
  <c r="B64" i="9"/>
  <c r="H63" i="9"/>
  <c r="G63" i="9"/>
  <c r="E63" i="9"/>
  <c r="F63" i="9" s="1"/>
  <c r="C63" i="9"/>
  <c r="B63" i="9"/>
  <c r="G62" i="9"/>
  <c r="E62" i="9"/>
  <c r="C62" i="9"/>
  <c r="B62" i="9"/>
  <c r="G61" i="9"/>
  <c r="E61" i="9"/>
  <c r="C61" i="9"/>
  <c r="B61" i="9"/>
  <c r="G60" i="9"/>
  <c r="E60" i="9"/>
  <c r="C60" i="9"/>
  <c r="B60" i="9"/>
  <c r="G59" i="9"/>
  <c r="E59" i="9"/>
  <c r="F59" i="9" s="1"/>
  <c r="C59" i="9"/>
  <c r="B59" i="9"/>
  <c r="G58" i="9"/>
  <c r="E58" i="9"/>
  <c r="F58" i="9" s="1"/>
  <c r="C58" i="9"/>
  <c r="B58" i="9"/>
  <c r="G57" i="9"/>
  <c r="H57" i="9" s="1"/>
  <c r="F57" i="9"/>
  <c r="E57" i="9"/>
  <c r="C57" i="9"/>
  <c r="B57" i="9"/>
  <c r="G56" i="9"/>
  <c r="H56" i="9" s="1"/>
  <c r="E56" i="9"/>
  <c r="C56" i="9"/>
  <c r="B56" i="9"/>
  <c r="G55" i="9"/>
  <c r="E55" i="9"/>
  <c r="C55" i="9"/>
  <c r="B55" i="9"/>
  <c r="G54" i="9"/>
  <c r="H54" i="9" s="1"/>
  <c r="E54" i="9"/>
  <c r="C54" i="9"/>
  <c r="B54" i="9"/>
  <c r="G53" i="9"/>
  <c r="E53" i="9"/>
  <c r="C53" i="9"/>
  <c r="B53" i="9"/>
  <c r="G52" i="9"/>
  <c r="E52" i="9"/>
  <c r="C52" i="9"/>
  <c r="B52" i="9"/>
  <c r="G51" i="9"/>
  <c r="E51" i="9"/>
  <c r="C51" i="9"/>
  <c r="B51" i="9"/>
  <c r="G50" i="9"/>
  <c r="E50" i="9"/>
  <c r="C50" i="9"/>
  <c r="B50" i="9"/>
  <c r="H49" i="9"/>
  <c r="G49" i="9"/>
  <c r="E49" i="9"/>
  <c r="F49" i="9" s="1"/>
  <c r="C49" i="9"/>
  <c r="C48" i="9" s="1"/>
  <c r="B49" i="9"/>
  <c r="G46" i="9"/>
  <c r="E46" i="9"/>
  <c r="C46" i="9"/>
  <c r="B46" i="9"/>
  <c r="G45" i="9"/>
  <c r="E45" i="9"/>
  <c r="C45" i="9"/>
  <c r="B45" i="9"/>
  <c r="G44" i="9"/>
  <c r="E44" i="9"/>
  <c r="C44" i="9"/>
  <c r="B44" i="9"/>
  <c r="G43" i="9"/>
  <c r="E43" i="9"/>
  <c r="C43" i="9"/>
  <c r="C42" i="9" s="1"/>
  <c r="B43" i="9"/>
  <c r="B42" i="9" s="1"/>
  <c r="G42" i="9"/>
  <c r="E42" i="9"/>
  <c r="G40" i="9"/>
  <c r="E40" i="9"/>
  <c r="C40" i="9"/>
  <c r="B40" i="9"/>
  <c r="G39" i="9"/>
  <c r="I39" i="9" s="1"/>
  <c r="E39" i="9"/>
  <c r="C39" i="9"/>
  <c r="B39" i="9"/>
  <c r="H38" i="9"/>
  <c r="G38" i="9"/>
  <c r="I38" i="9" s="1"/>
  <c r="F38" i="9"/>
  <c r="E38" i="9"/>
  <c r="C38" i="9"/>
  <c r="B38" i="9"/>
  <c r="G37" i="9"/>
  <c r="E37" i="9"/>
  <c r="C37" i="9"/>
  <c r="B37" i="9"/>
  <c r="G36" i="9"/>
  <c r="E36" i="9"/>
  <c r="C36" i="9"/>
  <c r="B36" i="9"/>
  <c r="G35" i="9"/>
  <c r="E35" i="9"/>
  <c r="C35" i="9"/>
  <c r="B35" i="9"/>
  <c r="G34" i="9"/>
  <c r="E34" i="9"/>
  <c r="C34" i="9"/>
  <c r="B34" i="9"/>
  <c r="G33" i="9"/>
  <c r="H33" i="9" s="1"/>
  <c r="E33" i="9"/>
  <c r="C33" i="9"/>
  <c r="B33" i="9"/>
  <c r="G32" i="9"/>
  <c r="E32" i="9"/>
  <c r="C32" i="9"/>
  <c r="B32" i="9"/>
  <c r="G31" i="9"/>
  <c r="E31" i="9"/>
  <c r="C31" i="9"/>
  <c r="B31" i="9"/>
  <c r="G30" i="9"/>
  <c r="E30" i="9"/>
  <c r="C30" i="9"/>
  <c r="B30" i="9"/>
  <c r="H29" i="9"/>
  <c r="G29" i="9"/>
  <c r="F29" i="9"/>
  <c r="E29" i="9"/>
  <c r="I29" i="9" s="1"/>
  <c r="C29" i="9"/>
  <c r="B29" i="9"/>
  <c r="G28" i="9"/>
  <c r="I28" i="9" s="1"/>
  <c r="E28" i="9"/>
  <c r="C28" i="9"/>
  <c r="B28" i="9"/>
  <c r="G27" i="9"/>
  <c r="E27" i="9"/>
  <c r="C27" i="9"/>
  <c r="B27" i="9"/>
  <c r="H26" i="9"/>
  <c r="G26" i="9"/>
  <c r="I26" i="9" s="1"/>
  <c r="F26" i="9"/>
  <c r="E26" i="9"/>
  <c r="C26" i="9"/>
  <c r="B26" i="9"/>
  <c r="G25" i="9"/>
  <c r="E25" i="9"/>
  <c r="C25" i="9"/>
  <c r="B25" i="9"/>
  <c r="G24" i="9"/>
  <c r="E24" i="9"/>
  <c r="C24" i="9"/>
  <c r="B24" i="9"/>
  <c r="G23" i="9"/>
  <c r="E23" i="9"/>
  <c r="C23" i="9"/>
  <c r="B23" i="9"/>
  <c r="G22" i="9"/>
  <c r="E22" i="9"/>
  <c r="C22" i="9"/>
  <c r="B22" i="9"/>
  <c r="G21" i="9"/>
  <c r="E21" i="9"/>
  <c r="C21" i="9"/>
  <c r="B21" i="9"/>
  <c r="G20" i="9"/>
  <c r="H20" i="9" s="1"/>
  <c r="E20" i="9"/>
  <c r="C20" i="9"/>
  <c r="B20" i="9"/>
  <c r="H19" i="9"/>
  <c r="G19" i="9"/>
  <c r="F19" i="9"/>
  <c r="E19" i="9"/>
  <c r="C19" i="9"/>
  <c r="D19" i="9" s="1"/>
  <c r="B19" i="9"/>
  <c r="G18" i="9"/>
  <c r="E18" i="9"/>
  <c r="F18" i="9" s="1"/>
  <c r="C18" i="9"/>
  <c r="B18" i="9"/>
  <c r="G17" i="9"/>
  <c r="E17" i="9"/>
  <c r="F17" i="9" s="1"/>
  <c r="C17" i="9"/>
  <c r="B17" i="9"/>
  <c r="G16" i="9"/>
  <c r="I16" i="9" s="1"/>
  <c r="E16" i="9"/>
  <c r="F16" i="9" s="1"/>
  <c r="C16" i="9"/>
  <c r="B16" i="9"/>
  <c r="D16" i="9" s="1"/>
  <c r="G15" i="9"/>
  <c r="E15" i="9"/>
  <c r="F15" i="9" s="1"/>
  <c r="C15" i="9"/>
  <c r="B15" i="9"/>
  <c r="G14" i="9"/>
  <c r="H14" i="9" s="1"/>
  <c r="E14" i="9"/>
  <c r="I14" i="9" s="1"/>
  <c r="C14" i="9"/>
  <c r="B14" i="9"/>
  <c r="G13" i="9"/>
  <c r="H13" i="9" s="1"/>
  <c r="E13" i="9"/>
  <c r="F13" i="9" s="1"/>
  <c r="C13" i="9"/>
  <c r="B13" i="9"/>
  <c r="G10" i="9"/>
  <c r="H10" i="9" s="1"/>
  <c r="E10" i="9"/>
  <c r="C10" i="9"/>
  <c r="B10" i="9"/>
  <c r="G9" i="9"/>
  <c r="E9" i="9"/>
  <c r="C9" i="9"/>
  <c r="B9" i="9"/>
  <c r="H8" i="9"/>
  <c r="G8" i="9"/>
  <c r="F8" i="9"/>
  <c r="E8" i="9"/>
  <c r="I8" i="9" s="1"/>
  <c r="C8" i="9"/>
  <c r="B8" i="9"/>
  <c r="G7" i="9"/>
  <c r="B7" i="9"/>
  <c r="G71" i="5"/>
  <c r="E71" i="5"/>
  <c r="D71" i="5"/>
  <c r="G66" i="5"/>
  <c r="I66" i="5" s="1"/>
  <c r="F66" i="5"/>
  <c r="E66" i="5"/>
  <c r="D66" i="5"/>
  <c r="G64" i="5"/>
  <c r="H64" i="5" s="1"/>
  <c r="E64" i="5"/>
  <c r="F64" i="5" s="1"/>
  <c r="G63" i="5"/>
  <c r="E63" i="5"/>
  <c r="F63" i="5" s="1"/>
  <c r="G62" i="5"/>
  <c r="H62" i="5" s="1"/>
  <c r="E62" i="5"/>
  <c r="F62" i="5" s="1"/>
  <c r="G61" i="5"/>
  <c r="H61" i="5" s="1"/>
  <c r="E61" i="5"/>
  <c r="I61" i="5" s="1"/>
  <c r="D61" i="5"/>
  <c r="G60" i="5"/>
  <c r="E60" i="5"/>
  <c r="F60" i="5" s="1"/>
  <c r="G59" i="5"/>
  <c r="I59" i="5" s="1"/>
  <c r="F59" i="5"/>
  <c r="E59" i="5"/>
  <c r="D59" i="5"/>
  <c r="H58" i="5"/>
  <c r="G58" i="5"/>
  <c r="E58" i="5"/>
  <c r="D58" i="5"/>
  <c r="G57" i="5"/>
  <c r="H57" i="5" s="1"/>
  <c r="E57" i="5"/>
  <c r="F57" i="5" s="1"/>
  <c r="G56" i="5"/>
  <c r="E56" i="5"/>
  <c r="F56" i="5" s="1"/>
  <c r="G55" i="5"/>
  <c r="H55" i="5" s="1"/>
  <c r="E55" i="5"/>
  <c r="F55" i="5" s="1"/>
  <c r="G54" i="5"/>
  <c r="E54" i="5"/>
  <c r="F54" i="5" s="1"/>
  <c r="G53" i="5"/>
  <c r="H53" i="5" s="1"/>
  <c r="E53" i="5"/>
  <c r="F53" i="5" s="1"/>
  <c r="G52" i="5"/>
  <c r="E52" i="5"/>
  <c r="F52" i="5" s="1"/>
  <c r="G51" i="5"/>
  <c r="H51" i="5" s="1"/>
  <c r="E51" i="5"/>
  <c r="F51" i="5" s="1"/>
  <c r="G50" i="5"/>
  <c r="E50" i="5"/>
  <c r="G49" i="5"/>
  <c r="I49" i="5" s="1"/>
  <c r="F49" i="5"/>
  <c r="E49" i="5"/>
  <c r="D49" i="5"/>
  <c r="D48" i="5"/>
  <c r="C48" i="5"/>
  <c r="B48" i="5"/>
  <c r="G46" i="5"/>
  <c r="H46" i="5" s="1"/>
  <c r="E46" i="5"/>
  <c r="F46" i="5" s="1"/>
  <c r="G45" i="5"/>
  <c r="H45" i="5" s="1"/>
  <c r="E45" i="5"/>
  <c r="F45" i="5" s="1"/>
  <c r="G44" i="5"/>
  <c r="H44" i="5" s="1"/>
  <c r="E44" i="5"/>
  <c r="F44" i="5" s="1"/>
  <c r="H43" i="5"/>
  <c r="G43" i="5"/>
  <c r="E43" i="5"/>
  <c r="G42" i="5"/>
  <c r="H42" i="5" s="1"/>
  <c r="C42" i="5"/>
  <c r="B42" i="5"/>
  <c r="G40" i="5"/>
  <c r="H40" i="5" s="1"/>
  <c r="F40" i="5"/>
  <c r="G39" i="5"/>
  <c r="H39" i="5" s="1"/>
  <c r="E39" i="5"/>
  <c r="F39" i="5" s="1"/>
  <c r="G38" i="5"/>
  <c r="E38" i="5"/>
  <c r="F38" i="5" s="1"/>
  <c r="G37" i="5"/>
  <c r="H37" i="5" s="1"/>
  <c r="E37" i="5"/>
  <c r="F37" i="5" s="1"/>
  <c r="G36" i="5"/>
  <c r="E36" i="5"/>
  <c r="F36" i="5" s="1"/>
  <c r="G35" i="5"/>
  <c r="H35" i="5" s="1"/>
  <c r="E35" i="5"/>
  <c r="F35" i="5" s="1"/>
  <c r="G34" i="5"/>
  <c r="E34" i="5"/>
  <c r="F34" i="5" s="1"/>
  <c r="G33" i="5"/>
  <c r="H33" i="5" s="1"/>
  <c r="E33" i="5"/>
  <c r="F33" i="5" s="1"/>
  <c r="G32" i="5"/>
  <c r="E32" i="5"/>
  <c r="F32" i="5" s="1"/>
  <c r="G31" i="5"/>
  <c r="H31" i="5" s="1"/>
  <c r="E31" i="5"/>
  <c r="F31" i="5" s="1"/>
  <c r="G30" i="5"/>
  <c r="E30" i="5"/>
  <c r="F30" i="5" s="1"/>
  <c r="G29" i="5"/>
  <c r="H29" i="5" s="1"/>
  <c r="E29" i="5"/>
  <c r="G28" i="5"/>
  <c r="H28" i="5" s="1"/>
  <c r="E28" i="5"/>
  <c r="F28" i="5" s="1"/>
  <c r="G27" i="5"/>
  <c r="H27" i="5" s="1"/>
  <c r="E27" i="5"/>
  <c r="F27" i="5" s="1"/>
  <c r="H26" i="5"/>
  <c r="G26" i="5"/>
  <c r="E26" i="5"/>
  <c r="F26" i="5" s="1"/>
  <c r="G25" i="5"/>
  <c r="E25" i="5"/>
  <c r="F25" i="5" s="1"/>
  <c r="G24" i="5"/>
  <c r="H24" i="5" s="1"/>
  <c r="E24" i="5"/>
  <c r="F24" i="5" s="1"/>
  <c r="G23" i="5"/>
  <c r="H23" i="5" s="1"/>
  <c r="E23" i="5"/>
  <c r="F23" i="5" s="1"/>
  <c r="G22" i="5"/>
  <c r="H22" i="5" s="1"/>
  <c r="E22" i="5"/>
  <c r="F22" i="5" s="1"/>
  <c r="G21" i="5"/>
  <c r="H21" i="5" s="1"/>
  <c r="E21" i="5"/>
  <c r="F21" i="5" s="1"/>
  <c r="G20" i="5"/>
  <c r="E20" i="5"/>
  <c r="F20" i="5" s="1"/>
  <c r="G19" i="5"/>
  <c r="E19" i="5"/>
  <c r="F19" i="5" s="1"/>
  <c r="H18" i="5"/>
  <c r="G18" i="5"/>
  <c r="E18" i="5"/>
  <c r="F18" i="5" s="1"/>
  <c r="D18" i="5"/>
  <c r="I17" i="5"/>
  <c r="G17" i="5"/>
  <c r="E17" i="5"/>
  <c r="F17" i="5" s="1"/>
  <c r="G16" i="5"/>
  <c r="F16" i="5"/>
  <c r="E16" i="5"/>
  <c r="D16" i="5"/>
  <c r="I15" i="5"/>
  <c r="H15" i="5"/>
  <c r="G15" i="5"/>
  <c r="E15" i="5"/>
  <c r="F15" i="5" s="1"/>
  <c r="G14" i="5"/>
  <c r="E14" i="5"/>
  <c r="D14" i="5"/>
  <c r="G13" i="5"/>
  <c r="E13" i="5"/>
  <c r="C12" i="5"/>
  <c r="B12" i="5"/>
  <c r="G10" i="5"/>
  <c r="H10" i="5" s="1"/>
  <c r="E10" i="5"/>
  <c r="F10" i="5" s="1"/>
  <c r="G9" i="5"/>
  <c r="H9" i="5" s="1"/>
  <c r="F9" i="5"/>
  <c r="E9" i="5"/>
  <c r="G8" i="5"/>
  <c r="E8" i="5"/>
  <c r="F8" i="5" s="1"/>
  <c r="D8" i="5"/>
  <c r="E7" i="5"/>
  <c r="F7" i="5" s="1"/>
  <c r="C7" i="5"/>
  <c r="B7" i="5"/>
  <c r="E38" i="4"/>
  <c r="B38" i="4"/>
  <c r="E37" i="4"/>
  <c r="B37" i="4"/>
  <c r="E36" i="4"/>
  <c r="B36" i="4"/>
  <c r="F35" i="4"/>
  <c r="E35" i="4"/>
  <c r="C35" i="4"/>
  <c r="B35" i="4"/>
  <c r="D35" i="4" s="1"/>
  <c r="F34" i="4"/>
  <c r="E34" i="4"/>
  <c r="C34" i="4"/>
  <c r="B34" i="4"/>
  <c r="D34" i="4" s="1"/>
  <c r="F33" i="4"/>
  <c r="E33" i="4"/>
  <c r="C33" i="4"/>
  <c r="B33" i="4"/>
  <c r="D33" i="4" s="1"/>
  <c r="F32" i="4"/>
  <c r="E32" i="4"/>
  <c r="G32" i="4" s="1"/>
  <c r="C32" i="4"/>
  <c r="B32" i="4"/>
  <c r="D32" i="4" s="1"/>
  <c r="F31" i="4"/>
  <c r="E31" i="4"/>
  <c r="G31" i="4" s="1"/>
  <c r="C31" i="4"/>
  <c r="D31" i="4" s="1"/>
  <c r="B31" i="4"/>
  <c r="F30" i="4"/>
  <c r="E30" i="4"/>
  <c r="G30" i="4" s="1"/>
  <c r="C30" i="4"/>
  <c r="B30" i="4"/>
  <c r="F29" i="4"/>
  <c r="E29" i="4"/>
  <c r="G29" i="4" s="1"/>
  <c r="D29" i="4"/>
  <c r="C29" i="4"/>
  <c r="B29" i="4"/>
  <c r="F28" i="4"/>
  <c r="E28" i="4"/>
  <c r="G28" i="4" s="1"/>
  <c r="C28" i="4"/>
  <c r="B28" i="4"/>
  <c r="D28" i="4" s="1"/>
  <c r="F27" i="4"/>
  <c r="F39" i="4" s="1"/>
  <c r="E27" i="4"/>
  <c r="G27" i="4" s="1"/>
  <c r="C27" i="4"/>
  <c r="B27" i="4"/>
  <c r="E18" i="4"/>
  <c r="B18" i="4"/>
  <c r="E17" i="4"/>
  <c r="B17" i="4"/>
  <c r="E16" i="4"/>
  <c r="B16" i="4"/>
  <c r="F15" i="4"/>
  <c r="E15" i="4"/>
  <c r="G15" i="4" s="1"/>
  <c r="C15" i="4"/>
  <c r="B15" i="4"/>
  <c r="F14" i="4"/>
  <c r="E14" i="4"/>
  <c r="G14" i="4" s="1"/>
  <c r="D14" i="4"/>
  <c r="C14" i="4"/>
  <c r="B14" i="4"/>
  <c r="F13" i="4"/>
  <c r="E13" i="4"/>
  <c r="C13" i="4"/>
  <c r="B13" i="4"/>
  <c r="D13" i="4" s="1"/>
  <c r="F12" i="4"/>
  <c r="E12" i="4"/>
  <c r="G12" i="4" s="1"/>
  <c r="C12" i="4"/>
  <c r="B12" i="4"/>
  <c r="F11" i="4"/>
  <c r="G11" i="4" s="1"/>
  <c r="E11" i="4"/>
  <c r="C11" i="4"/>
  <c r="B11" i="4"/>
  <c r="F10" i="4"/>
  <c r="E10" i="4"/>
  <c r="D10" i="4"/>
  <c r="C10" i="4"/>
  <c r="B10" i="4"/>
  <c r="F9" i="4"/>
  <c r="E9" i="4"/>
  <c r="C9" i="4"/>
  <c r="B9" i="4"/>
  <c r="D9" i="4" s="1"/>
  <c r="F8" i="4"/>
  <c r="E8" i="4"/>
  <c r="G8" i="4" s="1"/>
  <c r="C8" i="4"/>
  <c r="D8" i="4" s="1"/>
  <c r="B8" i="4"/>
  <c r="F7" i="4"/>
  <c r="F19" i="4" s="1"/>
  <c r="E7" i="4"/>
  <c r="C7" i="4"/>
  <c r="B7" i="4"/>
  <c r="J32" i="3"/>
  <c r="I32" i="3"/>
  <c r="H32" i="3"/>
  <c r="G32" i="3"/>
  <c r="F32" i="3"/>
  <c r="E32" i="3"/>
  <c r="D32" i="3"/>
  <c r="C32" i="3"/>
  <c r="J31" i="3"/>
  <c r="I31" i="3"/>
  <c r="H31" i="3"/>
  <c r="G31" i="3"/>
  <c r="F31" i="3"/>
  <c r="E31" i="3"/>
  <c r="D31" i="3"/>
  <c r="C31" i="3"/>
  <c r="J30" i="3"/>
  <c r="I30" i="3"/>
  <c r="H30" i="3"/>
  <c r="G30" i="3"/>
  <c r="F30" i="3"/>
  <c r="E30" i="3"/>
  <c r="D30" i="3"/>
  <c r="C30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 s="1"/>
  <c r="J27" i="3"/>
  <c r="I27" i="3"/>
  <c r="H27" i="3"/>
  <c r="G27" i="3"/>
  <c r="F27" i="3"/>
  <c r="E27" i="3"/>
  <c r="D27" i="3"/>
  <c r="C27" i="3"/>
  <c r="J26" i="3"/>
  <c r="I26" i="3"/>
  <c r="H26" i="3"/>
  <c r="G26" i="3"/>
  <c r="F26" i="3"/>
  <c r="E26" i="3"/>
  <c r="D26" i="3"/>
  <c r="C26" i="3"/>
  <c r="B26" i="3" s="1"/>
  <c r="J25" i="3"/>
  <c r="I25" i="3"/>
  <c r="H25" i="3"/>
  <c r="G25" i="3"/>
  <c r="F25" i="3"/>
  <c r="E25" i="3"/>
  <c r="D25" i="3"/>
  <c r="C25" i="3"/>
  <c r="B25" i="3" s="1"/>
  <c r="J24" i="3"/>
  <c r="I24" i="3"/>
  <c r="H24" i="3"/>
  <c r="G24" i="3"/>
  <c r="F24" i="3"/>
  <c r="E24" i="3"/>
  <c r="D24" i="3"/>
  <c r="C24" i="3"/>
  <c r="J23" i="3"/>
  <c r="I23" i="3"/>
  <c r="H23" i="3"/>
  <c r="G23" i="3"/>
  <c r="F23" i="3"/>
  <c r="E23" i="3"/>
  <c r="D23" i="3"/>
  <c r="B23" i="3" s="1"/>
  <c r="C23" i="3"/>
  <c r="J22" i="3"/>
  <c r="I22" i="3"/>
  <c r="H22" i="3"/>
  <c r="G22" i="3"/>
  <c r="F22" i="3"/>
  <c r="E22" i="3"/>
  <c r="D22" i="3"/>
  <c r="C22" i="3"/>
  <c r="J21" i="3"/>
  <c r="I21" i="3"/>
  <c r="H21" i="3"/>
  <c r="G21" i="3"/>
  <c r="F21" i="3"/>
  <c r="E21" i="3"/>
  <c r="D21" i="3"/>
  <c r="B21" i="3" s="1"/>
  <c r="C21" i="3"/>
  <c r="J20" i="3"/>
  <c r="I20" i="3"/>
  <c r="H20" i="3"/>
  <c r="G20" i="3"/>
  <c r="F20" i="3"/>
  <c r="E20" i="3"/>
  <c r="D20" i="3"/>
  <c r="C20" i="3"/>
  <c r="J19" i="3"/>
  <c r="I19" i="3"/>
  <c r="H19" i="3"/>
  <c r="G19" i="3"/>
  <c r="F19" i="3"/>
  <c r="E19" i="3"/>
  <c r="D19" i="3"/>
  <c r="C19" i="3"/>
  <c r="J18" i="3"/>
  <c r="I18" i="3"/>
  <c r="H18" i="3"/>
  <c r="G18" i="3"/>
  <c r="F18" i="3"/>
  <c r="E18" i="3"/>
  <c r="D18" i="3"/>
  <c r="C18" i="3"/>
  <c r="B18" i="3" s="1"/>
  <c r="J17" i="3"/>
  <c r="I17" i="3"/>
  <c r="H17" i="3"/>
  <c r="G17" i="3"/>
  <c r="F17" i="3"/>
  <c r="E17" i="3"/>
  <c r="D17" i="3"/>
  <c r="C17" i="3"/>
  <c r="B17" i="3" s="1"/>
  <c r="J16" i="3"/>
  <c r="I16" i="3"/>
  <c r="H16" i="3"/>
  <c r="G16" i="3"/>
  <c r="F16" i="3"/>
  <c r="E16" i="3"/>
  <c r="D16" i="3"/>
  <c r="C16" i="3"/>
  <c r="J15" i="3"/>
  <c r="I15" i="3"/>
  <c r="H15" i="3"/>
  <c r="G15" i="3"/>
  <c r="F15" i="3"/>
  <c r="E15" i="3"/>
  <c r="D15" i="3"/>
  <c r="C15" i="3"/>
  <c r="J14" i="3"/>
  <c r="I14" i="3"/>
  <c r="H14" i="3"/>
  <c r="G14" i="3"/>
  <c r="F14" i="3"/>
  <c r="E14" i="3"/>
  <c r="D14" i="3"/>
  <c r="C14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10" i="3"/>
  <c r="I10" i="3"/>
  <c r="H10" i="3"/>
  <c r="G10" i="3"/>
  <c r="F10" i="3"/>
  <c r="E10" i="3"/>
  <c r="D10" i="3"/>
  <c r="C10" i="3"/>
  <c r="J9" i="3"/>
  <c r="I9" i="3"/>
  <c r="H9" i="3"/>
  <c r="G9" i="3"/>
  <c r="F9" i="3"/>
  <c r="E9" i="3"/>
  <c r="D9" i="3"/>
  <c r="C9" i="3"/>
  <c r="B9" i="3"/>
  <c r="J8" i="3"/>
  <c r="I8" i="3"/>
  <c r="H8" i="3"/>
  <c r="G8" i="3"/>
  <c r="F8" i="3"/>
  <c r="E8" i="3"/>
  <c r="D8" i="3"/>
  <c r="C8" i="3"/>
  <c r="B8" i="3" s="1"/>
  <c r="J7" i="3"/>
  <c r="I7" i="3"/>
  <c r="H7" i="3"/>
  <c r="G7" i="3"/>
  <c r="F7" i="3"/>
  <c r="E7" i="3"/>
  <c r="D7" i="3"/>
  <c r="C7" i="3"/>
  <c r="G72" i="2"/>
  <c r="F72" i="2"/>
  <c r="E72" i="2"/>
  <c r="C72" i="2"/>
  <c r="B72" i="2"/>
  <c r="F67" i="2"/>
  <c r="I67" i="2" s="1"/>
  <c r="E67" i="2"/>
  <c r="D67" i="2"/>
  <c r="C67" i="2"/>
  <c r="B67" i="2"/>
  <c r="F65" i="2"/>
  <c r="I65" i="2" s="1"/>
  <c r="E65" i="2"/>
  <c r="H65" i="2" s="1"/>
  <c r="C65" i="2"/>
  <c r="B65" i="2"/>
  <c r="D65" i="2" s="1"/>
  <c r="F64" i="2"/>
  <c r="I64" i="2" s="1"/>
  <c r="E64" i="2"/>
  <c r="C64" i="2"/>
  <c r="B64" i="2"/>
  <c r="D64" i="2" s="1"/>
  <c r="H63" i="2"/>
  <c r="F63" i="2"/>
  <c r="I63" i="2" s="1"/>
  <c r="E63" i="2"/>
  <c r="G63" i="2" s="1"/>
  <c r="D63" i="2"/>
  <c r="C63" i="2"/>
  <c r="B63" i="2"/>
  <c r="F62" i="2"/>
  <c r="I62" i="2" s="1"/>
  <c r="E62" i="2"/>
  <c r="C62" i="2"/>
  <c r="B62" i="2"/>
  <c r="D62" i="2" s="1"/>
  <c r="F61" i="2"/>
  <c r="E61" i="2"/>
  <c r="C61" i="2"/>
  <c r="B61" i="2"/>
  <c r="D61" i="2" s="1"/>
  <c r="F60" i="2"/>
  <c r="I60" i="2" s="1"/>
  <c r="E60" i="2"/>
  <c r="C60" i="2"/>
  <c r="B60" i="2"/>
  <c r="F59" i="2"/>
  <c r="E59" i="2"/>
  <c r="C59" i="2"/>
  <c r="B59" i="2"/>
  <c r="H59" i="2" s="1"/>
  <c r="F58" i="2"/>
  <c r="I58" i="2" s="1"/>
  <c r="E58" i="2"/>
  <c r="C58" i="2"/>
  <c r="B58" i="2"/>
  <c r="D58" i="2" s="1"/>
  <c r="F57" i="2"/>
  <c r="I57" i="2" s="1"/>
  <c r="E57" i="2"/>
  <c r="C57" i="2"/>
  <c r="B57" i="2"/>
  <c r="D57" i="2" s="1"/>
  <c r="G56" i="2"/>
  <c r="F56" i="2"/>
  <c r="E56" i="2"/>
  <c r="C56" i="2"/>
  <c r="B56" i="2"/>
  <c r="H56" i="2" s="1"/>
  <c r="F55" i="2"/>
  <c r="E55" i="2"/>
  <c r="D55" i="2"/>
  <c r="C55" i="2"/>
  <c r="B55" i="2"/>
  <c r="F54" i="2"/>
  <c r="I54" i="2" s="1"/>
  <c r="E54" i="2"/>
  <c r="C54" i="2"/>
  <c r="B54" i="2"/>
  <c r="D54" i="2" s="1"/>
  <c r="F53" i="2"/>
  <c r="E53" i="2"/>
  <c r="C53" i="2"/>
  <c r="B53" i="2"/>
  <c r="D53" i="2" s="1"/>
  <c r="F52" i="2"/>
  <c r="E52" i="2"/>
  <c r="C52" i="2"/>
  <c r="B52" i="2"/>
  <c r="F51" i="2"/>
  <c r="E51" i="2"/>
  <c r="C51" i="2"/>
  <c r="C48" i="2" s="1"/>
  <c r="B51" i="2"/>
  <c r="F50" i="2"/>
  <c r="I50" i="2" s="1"/>
  <c r="E50" i="2"/>
  <c r="D50" i="2"/>
  <c r="C50" i="2"/>
  <c r="B50" i="2"/>
  <c r="F49" i="2"/>
  <c r="I49" i="2" s="1"/>
  <c r="E49" i="2"/>
  <c r="H49" i="2" s="1"/>
  <c r="C49" i="2"/>
  <c r="B49" i="2"/>
  <c r="F46" i="2"/>
  <c r="E46" i="2"/>
  <c r="C46" i="2"/>
  <c r="B46" i="2"/>
  <c r="F45" i="2"/>
  <c r="I45" i="2" s="1"/>
  <c r="E45" i="2"/>
  <c r="C45" i="2"/>
  <c r="B45" i="2"/>
  <c r="D45" i="2" s="1"/>
  <c r="F44" i="2"/>
  <c r="E44" i="2"/>
  <c r="C44" i="2"/>
  <c r="D44" i="2" s="1"/>
  <c r="B44" i="2"/>
  <c r="F43" i="2"/>
  <c r="E43" i="2"/>
  <c r="H43" i="2" s="1"/>
  <c r="C43" i="2"/>
  <c r="C42" i="2" s="1"/>
  <c r="B43" i="2"/>
  <c r="F40" i="2"/>
  <c r="E40" i="2"/>
  <c r="G40" i="2" s="1"/>
  <c r="C40" i="2"/>
  <c r="B40" i="2"/>
  <c r="D40" i="2" s="1"/>
  <c r="F39" i="2"/>
  <c r="E39" i="2"/>
  <c r="C39" i="2"/>
  <c r="B39" i="2"/>
  <c r="F38" i="2"/>
  <c r="I38" i="2" s="1"/>
  <c r="E38" i="2"/>
  <c r="C38" i="2"/>
  <c r="B38" i="2"/>
  <c r="D38" i="2" s="1"/>
  <c r="G37" i="2"/>
  <c r="F37" i="2"/>
  <c r="E37" i="2"/>
  <c r="C37" i="2"/>
  <c r="B37" i="2"/>
  <c r="H37" i="2" s="1"/>
  <c r="F36" i="2"/>
  <c r="I36" i="2" s="1"/>
  <c r="E36" i="2"/>
  <c r="C36" i="2"/>
  <c r="B36" i="2"/>
  <c r="D36" i="2" s="1"/>
  <c r="F35" i="2"/>
  <c r="E35" i="2"/>
  <c r="C35" i="2"/>
  <c r="B35" i="2"/>
  <c r="F34" i="2"/>
  <c r="E34" i="2"/>
  <c r="C34" i="2"/>
  <c r="B34" i="2"/>
  <c r="F33" i="2"/>
  <c r="E33" i="2"/>
  <c r="G33" i="2" s="1"/>
  <c r="C33" i="2"/>
  <c r="B33" i="2"/>
  <c r="F32" i="2"/>
  <c r="I32" i="2" s="1"/>
  <c r="E32" i="2"/>
  <c r="C32" i="2"/>
  <c r="B32" i="2"/>
  <c r="D32" i="2" s="1"/>
  <c r="I31" i="2"/>
  <c r="F31" i="2"/>
  <c r="E31" i="2"/>
  <c r="C31" i="2"/>
  <c r="B31" i="2"/>
  <c r="D31" i="2" s="1"/>
  <c r="F30" i="2"/>
  <c r="E30" i="2"/>
  <c r="C30" i="2"/>
  <c r="B30" i="2"/>
  <c r="H30" i="2" s="1"/>
  <c r="F29" i="2"/>
  <c r="E29" i="2"/>
  <c r="C29" i="2"/>
  <c r="I29" i="2" s="1"/>
  <c r="B29" i="2"/>
  <c r="F28" i="2"/>
  <c r="I28" i="2" s="1"/>
  <c r="E28" i="2"/>
  <c r="C28" i="2"/>
  <c r="B28" i="2"/>
  <c r="D28" i="2" s="1"/>
  <c r="I27" i="2"/>
  <c r="F27" i="2"/>
  <c r="E27" i="2"/>
  <c r="C27" i="2"/>
  <c r="B27" i="2"/>
  <c r="D27" i="2" s="1"/>
  <c r="F26" i="2"/>
  <c r="E26" i="2"/>
  <c r="C26" i="2"/>
  <c r="B26" i="2"/>
  <c r="H26" i="2" s="1"/>
  <c r="F25" i="2"/>
  <c r="E25" i="2"/>
  <c r="H25" i="2" s="1"/>
  <c r="C25" i="2"/>
  <c r="I25" i="2" s="1"/>
  <c r="B25" i="2"/>
  <c r="F24" i="2"/>
  <c r="I24" i="2" s="1"/>
  <c r="E24" i="2"/>
  <c r="D24" i="2"/>
  <c r="C24" i="2"/>
  <c r="B24" i="2"/>
  <c r="F23" i="2"/>
  <c r="I23" i="2" s="1"/>
  <c r="E23" i="2"/>
  <c r="C23" i="2"/>
  <c r="B23" i="2"/>
  <c r="D23" i="2" s="1"/>
  <c r="F22" i="2"/>
  <c r="I22" i="2" s="1"/>
  <c r="E22" i="2"/>
  <c r="C22" i="2"/>
  <c r="B22" i="2"/>
  <c r="H22" i="2" s="1"/>
  <c r="H21" i="2"/>
  <c r="F21" i="2"/>
  <c r="E21" i="2"/>
  <c r="C21" i="2"/>
  <c r="I21" i="2" s="1"/>
  <c r="B21" i="2"/>
  <c r="F20" i="2"/>
  <c r="I20" i="2" s="1"/>
  <c r="E20" i="2"/>
  <c r="D20" i="2"/>
  <c r="C20" i="2"/>
  <c r="B20" i="2"/>
  <c r="H20" i="2" s="1"/>
  <c r="F19" i="2"/>
  <c r="I19" i="2" s="1"/>
  <c r="E19" i="2"/>
  <c r="H19" i="2" s="1"/>
  <c r="J19" i="2" s="1"/>
  <c r="C19" i="2"/>
  <c r="B19" i="2"/>
  <c r="F18" i="2"/>
  <c r="I18" i="2" s="1"/>
  <c r="E18" i="2"/>
  <c r="C18" i="2"/>
  <c r="B18" i="2"/>
  <c r="G17" i="2"/>
  <c r="F17" i="2"/>
  <c r="E17" i="2"/>
  <c r="C17" i="2"/>
  <c r="I17" i="2" s="1"/>
  <c r="B17" i="2"/>
  <c r="H17" i="2" s="1"/>
  <c r="F16" i="2"/>
  <c r="I16" i="2" s="1"/>
  <c r="E16" i="2"/>
  <c r="D16" i="2"/>
  <c r="C16" i="2"/>
  <c r="B16" i="2"/>
  <c r="F15" i="2"/>
  <c r="I15" i="2" s="1"/>
  <c r="E15" i="2"/>
  <c r="C15" i="2"/>
  <c r="B15" i="2"/>
  <c r="D15" i="2" s="1"/>
  <c r="F14" i="2"/>
  <c r="I14" i="2" s="1"/>
  <c r="E14" i="2"/>
  <c r="C14" i="2"/>
  <c r="B14" i="2"/>
  <c r="H14" i="2" s="1"/>
  <c r="H13" i="2"/>
  <c r="F13" i="2"/>
  <c r="E13" i="2"/>
  <c r="G13" i="2" s="1"/>
  <c r="C13" i="2"/>
  <c r="B13" i="2"/>
  <c r="F10" i="2"/>
  <c r="I10" i="2" s="1"/>
  <c r="E10" i="2"/>
  <c r="H10" i="2" s="1"/>
  <c r="C10" i="2"/>
  <c r="B10" i="2"/>
  <c r="D10" i="2" s="1"/>
  <c r="F9" i="2"/>
  <c r="I9" i="2" s="1"/>
  <c r="E9" i="2"/>
  <c r="C9" i="2"/>
  <c r="B9" i="2"/>
  <c r="H8" i="2"/>
  <c r="G8" i="2"/>
  <c r="F8" i="2"/>
  <c r="E8" i="2"/>
  <c r="C8" i="2"/>
  <c r="C7" i="2" s="1"/>
  <c r="B8" i="2"/>
  <c r="G72" i="1"/>
  <c r="E72" i="1"/>
  <c r="C72" i="1"/>
  <c r="D72" i="1" s="1"/>
  <c r="B72" i="1"/>
  <c r="G67" i="1"/>
  <c r="E67" i="1"/>
  <c r="F67" i="1" s="1"/>
  <c r="C67" i="1"/>
  <c r="B67" i="1"/>
  <c r="G65" i="1"/>
  <c r="E65" i="1"/>
  <c r="F65" i="1" s="1"/>
  <c r="C65" i="1"/>
  <c r="B65" i="1"/>
  <c r="G64" i="1"/>
  <c r="E64" i="1"/>
  <c r="F64" i="1" s="1"/>
  <c r="C64" i="1"/>
  <c r="B64" i="1"/>
  <c r="G63" i="1"/>
  <c r="E63" i="1"/>
  <c r="F63" i="1" s="1"/>
  <c r="C63" i="1"/>
  <c r="D63" i="1" s="1"/>
  <c r="B63" i="1"/>
  <c r="G62" i="1"/>
  <c r="I62" i="1" s="1"/>
  <c r="E62" i="1"/>
  <c r="C62" i="1"/>
  <c r="B62" i="1"/>
  <c r="G61" i="1"/>
  <c r="E61" i="1"/>
  <c r="C61" i="1"/>
  <c r="D61" i="1" s="1"/>
  <c r="B61" i="1"/>
  <c r="G60" i="1"/>
  <c r="E60" i="1"/>
  <c r="C60" i="1"/>
  <c r="B60" i="1"/>
  <c r="G59" i="1"/>
  <c r="E59" i="1"/>
  <c r="C59" i="1"/>
  <c r="B59" i="1"/>
  <c r="D59" i="1" s="1"/>
  <c r="G58" i="1"/>
  <c r="E58" i="1"/>
  <c r="C58" i="1"/>
  <c r="B58" i="1"/>
  <c r="D58" i="1" s="1"/>
  <c r="G57" i="1"/>
  <c r="E57" i="1"/>
  <c r="C57" i="1"/>
  <c r="B57" i="1"/>
  <c r="D57" i="1" s="1"/>
  <c r="G56" i="1"/>
  <c r="E56" i="1"/>
  <c r="C56" i="1"/>
  <c r="D56" i="1" s="1"/>
  <c r="B56" i="1"/>
  <c r="G55" i="1"/>
  <c r="E55" i="1"/>
  <c r="F55" i="1" s="1"/>
  <c r="C55" i="1"/>
  <c r="B55" i="1"/>
  <c r="G54" i="1"/>
  <c r="E54" i="1"/>
  <c r="F54" i="1" s="1"/>
  <c r="C54" i="1"/>
  <c r="B54" i="1"/>
  <c r="G53" i="1"/>
  <c r="E53" i="1"/>
  <c r="F53" i="1" s="1"/>
  <c r="C53" i="1"/>
  <c r="D53" i="1" s="1"/>
  <c r="B53" i="1"/>
  <c r="G52" i="1"/>
  <c r="I52" i="1" s="1"/>
  <c r="E52" i="1"/>
  <c r="C52" i="1"/>
  <c r="B52" i="1"/>
  <c r="G51" i="1"/>
  <c r="E51" i="1"/>
  <c r="C51" i="1"/>
  <c r="B51" i="1"/>
  <c r="G50" i="1"/>
  <c r="E50" i="1"/>
  <c r="C50" i="1"/>
  <c r="D50" i="1" s="1"/>
  <c r="B50" i="1"/>
  <c r="G49" i="1"/>
  <c r="E49" i="1"/>
  <c r="C49" i="1"/>
  <c r="C48" i="1" s="1"/>
  <c r="B49" i="1"/>
  <c r="D49" i="1" s="1"/>
  <c r="G46" i="1"/>
  <c r="E46" i="1"/>
  <c r="F46" i="1" s="1"/>
  <c r="C46" i="1"/>
  <c r="B46" i="1"/>
  <c r="G45" i="1"/>
  <c r="H45" i="1" s="1"/>
  <c r="E45" i="1"/>
  <c r="F45" i="1" s="1"/>
  <c r="C45" i="1"/>
  <c r="B45" i="1"/>
  <c r="G44" i="1"/>
  <c r="H44" i="1" s="1"/>
  <c r="F44" i="1"/>
  <c r="E44" i="1"/>
  <c r="C44" i="1"/>
  <c r="B44" i="1"/>
  <c r="G43" i="1"/>
  <c r="E43" i="1"/>
  <c r="C43" i="1"/>
  <c r="B43" i="1"/>
  <c r="B42" i="1" s="1"/>
  <c r="C41" i="1"/>
  <c r="G40" i="1"/>
  <c r="E40" i="1"/>
  <c r="C40" i="1"/>
  <c r="B40" i="1"/>
  <c r="G39" i="1"/>
  <c r="E39" i="1"/>
  <c r="F39" i="1" s="1"/>
  <c r="C39" i="1"/>
  <c r="B39" i="1"/>
  <c r="G38" i="1"/>
  <c r="H38" i="1" s="1"/>
  <c r="E38" i="1"/>
  <c r="F38" i="1" s="1"/>
  <c r="C38" i="1"/>
  <c r="B38" i="1"/>
  <c r="G37" i="1"/>
  <c r="E37" i="1"/>
  <c r="F37" i="1" s="1"/>
  <c r="C37" i="1"/>
  <c r="B37" i="1"/>
  <c r="D37" i="1" s="1"/>
  <c r="G36" i="1"/>
  <c r="E36" i="1"/>
  <c r="F36" i="1" s="1"/>
  <c r="C36" i="1"/>
  <c r="B36" i="1"/>
  <c r="G35" i="1"/>
  <c r="E35" i="1"/>
  <c r="F35" i="1" s="1"/>
  <c r="C35" i="1"/>
  <c r="B35" i="1"/>
  <c r="G34" i="1"/>
  <c r="E34" i="1"/>
  <c r="F34" i="1" s="1"/>
  <c r="C34" i="1"/>
  <c r="B34" i="1"/>
  <c r="G33" i="1"/>
  <c r="H33" i="1" s="1"/>
  <c r="F33" i="1"/>
  <c r="E33" i="1"/>
  <c r="C33" i="1"/>
  <c r="B33" i="1"/>
  <c r="G32" i="1"/>
  <c r="H32" i="1" s="1"/>
  <c r="E32" i="1"/>
  <c r="F32" i="1" s="1"/>
  <c r="C32" i="1"/>
  <c r="B32" i="1"/>
  <c r="G31" i="1"/>
  <c r="E31" i="1"/>
  <c r="C31" i="1"/>
  <c r="B31" i="1"/>
  <c r="G30" i="1"/>
  <c r="E30" i="1"/>
  <c r="C30" i="1"/>
  <c r="B30" i="1"/>
  <c r="G29" i="1"/>
  <c r="E29" i="1"/>
  <c r="C29" i="1"/>
  <c r="B29" i="1"/>
  <c r="G28" i="1"/>
  <c r="E28" i="1"/>
  <c r="C28" i="1"/>
  <c r="B28" i="1"/>
  <c r="G27" i="1"/>
  <c r="H27" i="1" s="1"/>
  <c r="E27" i="1"/>
  <c r="F27" i="1" s="1"/>
  <c r="C27" i="1"/>
  <c r="B27" i="1"/>
  <c r="G26" i="1"/>
  <c r="E26" i="1"/>
  <c r="F26" i="1" s="1"/>
  <c r="D26" i="1"/>
  <c r="C26" i="1"/>
  <c r="B26" i="1"/>
  <c r="G25" i="1"/>
  <c r="E25" i="1"/>
  <c r="F25" i="1" s="1"/>
  <c r="C25" i="1"/>
  <c r="B25" i="1"/>
  <c r="G24" i="1"/>
  <c r="I24" i="1" s="1"/>
  <c r="F24" i="1"/>
  <c r="E24" i="1"/>
  <c r="C24" i="1"/>
  <c r="B24" i="1"/>
  <c r="G23" i="1"/>
  <c r="E23" i="1"/>
  <c r="C23" i="1"/>
  <c r="B23" i="1"/>
  <c r="G22" i="1"/>
  <c r="E22" i="1"/>
  <c r="C22" i="1"/>
  <c r="B22" i="1"/>
  <c r="G21" i="1"/>
  <c r="E21" i="1"/>
  <c r="C21" i="1"/>
  <c r="B21" i="1"/>
  <c r="G20" i="1"/>
  <c r="H20" i="1" s="1"/>
  <c r="E20" i="1"/>
  <c r="F20" i="1" s="1"/>
  <c r="C20" i="1"/>
  <c r="B20" i="1"/>
  <c r="G19" i="1"/>
  <c r="E19" i="1"/>
  <c r="C19" i="1"/>
  <c r="B19" i="1"/>
  <c r="G18" i="1"/>
  <c r="E18" i="1"/>
  <c r="I18" i="1" s="1"/>
  <c r="C18" i="1"/>
  <c r="B18" i="1"/>
  <c r="G17" i="1"/>
  <c r="E17" i="1"/>
  <c r="I17" i="1" s="1"/>
  <c r="C17" i="1"/>
  <c r="B17" i="1"/>
  <c r="G16" i="1"/>
  <c r="E16" i="1"/>
  <c r="F16" i="1" s="1"/>
  <c r="C16" i="1"/>
  <c r="B16" i="1"/>
  <c r="G15" i="1"/>
  <c r="H15" i="1" s="1"/>
  <c r="E15" i="1"/>
  <c r="C15" i="1"/>
  <c r="B15" i="1"/>
  <c r="G14" i="1"/>
  <c r="E14" i="1"/>
  <c r="I14" i="1" s="1"/>
  <c r="C14" i="1"/>
  <c r="B14" i="1"/>
  <c r="G13" i="1"/>
  <c r="H13" i="1" s="1"/>
  <c r="E13" i="1"/>
  <c r="C13" i="1"/>
  <c r="B13" i="1"/>
  <c r="G10" i="1"/>
  <c r="E10" i="1"/>
  <c r="C10" i="1"/>
  <c r="B10" i="1"/>
  <c r="G9" i="1"/>
  <c r="E9" i="1"/>
  <c r="I9" i="1" s="1"/>
  <c r="C9" i="1"/>
  <c r="B9" i="1"/>
  <c r="G8" i="1"/>
  <c r="H8" i="1" s="1"/>
  <c r="F8" i="1"/>
  <c r="E8" i="1"/>
  <c r="C8" i="1"/>
  <c r="B8" i="1"/>
  <c r="B7" i="1" s="1"/>
  <c r="G7" i="1"/>
  <c r="H7" i="1" s="1"/>
  <c r="D31" i="13" l="1"/>
  <c r="B19" i="13"/>
  <c r="F19" i="13"/>
  <c r="G8" i="13"/>
  <c r="G10" i="13"/>
  <c r="G11" i="13"/>
  <c r="D15" i="13"/>
  <c r="G29" i="13"/>
  <c r="G31" i="13"/>
  <c r="G35" i="13"/>
  <c r="G36" i="13"/>
  <c r="F14" i="1"/>
  <c r="D18" i="1"/>
  <c r="I25" i="1"/>
  <c r="D28" i="1"/>
  <c r="D29" i="1"/>
  <c r="I36" i="1"/>
  <c r="B48" i="1"/>
  <c r="I54" i="1"/>
  <c r="I64" i="1"/>
  <c r="B12" i="1"/>
  <c r="F28" i="1"/>
  <c r="F29" i="1"/>
  <c r="F40" i="1"/>
  <c r="H54" i="1"/>
  <c r="F56" i="1"/>
  <c r="F57" i="1"/>
  <c r="F58" i="1"/>
  <c r="F59" i="1"/>
  <c r="F60" i="1"/>
  <c r="D62" i="1"/>
  <c r="H64" i="1"/>
  <c r="D9" i="1"/>
  <c r="D10" i="1"/>
  <c r="D14" i="1"/>
  <c r="H19" i="1"/>
  <c r="I21" i="1"/>
  <c r="F22" i="1"/>
  <c r="F23" i="1"/>
  <c r="D35" i="1"/>
  <c r="F50" i="1"/>
  <c r="F51" i="1"/>
  <c r="F52" i="1"/>
  <c r="D54" i="1"/>
  <c r="D55" i="1"/>
  <c r="I56" i="1"/>
  <c r="I60" i="1"/>
  <c r="F61" i="1"/>
  <c r="F62" i="1"/>
  <c r="D64" i="1"/>
  <c r="D65" i="1"/>
  <c r="D67" i="1"/>
  <c r="I72" i="1"/>
  <c r="D48" i="1"/>
  <c r="I15" i="1"/>
  <c r="F15" i="1"/>
  <c r="I37" i="1"/>
  <c r="H37" i="1"/>
  <c r="I58" i="1"/>
  <c r="H58" i="1"/>
  <c r="G28" i="2"/>
  <c r="H28" i="2"/>
  <c r="I44" i="2"/>
  <c r="B13" i="3"/>
  <c r="H25" i="5"/>
  <c r="I25" i="5"/>
  <c r="I15" i="9"/>
  <c r="H15" i="9"/>
  <c r="G20" i="10"/>
  <c r="H20" i="10"/>
  <c r="J20" i="10" s="1"/>
  <c r="B66" i="1"/>
  <c r="F9" i="1"/>
  <c r="F21" i="1"/>
  <c r="D23" i="1"/>
  <c r="D32" i="1"/>
  <c r="D43" i="1"/>
  <c r="I59" i="1"/>
  <c r="H59" i="1"/>
  <c r="I67" i="1"/>
  <c r="H67" i="1"/>
  <c r="J22" i="2"/>
  <c r="J25" i="2"/>
  <c r="H45" i="2"/>
  <c r="H16" i="9"/>
  <c r="I30" i="12"/>
  <c r="G30" i="12"/>
  <c r="H50" i="12"/>
  <c r="J50" i="12" s="1"/>
  <c r="G50" i="12"/>
  <c r="C7" i="1"/>
  <c r="D7" i="1" s="1"/>
  <c r="D20" i="1"/>
  <c r="H28" i="1"/>
  <c r="I29" i="1"/>
  <c r="E12" i="1"/>
  <c r="F12" i="1" s="1"/>
  <c r="I31" i="1"/>
  <c r="F31" i="1"/>
  <c r="I35" i="1"/>
  <c r="H39" i="1"/>
  <c r="C42" i="1"/>
  <c r="D42" i="1" s="1"/>
  <c r="I43" i="1"/>
  <c r="F43" i="1"/>
  <c r="I49" i="1"/>
  <c r="H49" i="1"/>
  <c r="G48" i="1"/>
  <c r="H48" i="1" s="1"/>
  <c r="D51" i="1"/>
  <c r="D52" i="1"/>
  <c r="H60" i="1"/>
  <c r="I63" i="1"/>
  <c r="H63" i="1"/>
  <c r="C12" i="2"/>
  <c r="J14" i="2"/>
  <c r="G16" i="2"/>
  <c r="H16" i="2"/>
  <c r="J16" i="2" s="1"/>
  <c r="J20" i="2"/>
  <c r="H40" i="2"/>
  <c r="B48" i="2"/>
  <c r="D48" i="2" s="1"/>
  <c r="I51" i="2"/>
  <c r="H52" i="2"/>
  <c r="J52" i="2" s="1"/>
  <c r="G52" i="2"/>
  <c r="H53" i="2"/>
  <c r="H58" i="2"/>
  <c r="J58" i="2" s="1"/>
  <c r="D59" i="2"/>
  <c r="I43" i="5"/>
  <c r="E42" i="5"/>
  <c r="B12" i="10"/>
  <c r="H16" i="10"/>
  <c r="G16" i="10"/>
  <c r="H17" i="10"/>
  <c r="G17" i="10"/>
  <c r="I50" i="10"/>
  <c r="J50" i="10" s="1"/>
  <c r="G50" i="10"/>
  <c r="G58" i="10"/>
  <c r="H58" i="10"/>
  <c r="B13" i="11"/>
  <c r="B63" i="11" s="1"/>
  <c r="I35" i="11"/>
  <c r="H35" i="11"/>
  <c r="D44" i="11"/>
  <c r="C43" i="11"/>
  <c r="D43" i="11" s="1"/>
  <c r="F64" i="11"/>
  <c r="F47" i="11"/>
  <c r="F28" i="11"/>
  <c r="C13" i="12"/>
  <c r="D14" i="12"/>
  <c r="I46" i="12"/>
  <c r="J46" i="12" s="1"/>
  <c r="G46" i="12"/>
  <c r="G67" i="14"/>
  <c r="M67" i="14"/>
  <c r="F67" i="14"/>
  <c r="I67" i="14"/>
  <c r="C67" i="14"/>
  <c r="I51" i="1"/>
  <c r="H51" i="1"/>
  <c r="I65" i="1"/>
  <c r="H65" i="1"/>
  <c r="J26" i="2"/>
  <c r="H29" i="2"/>
  <c r="J29" i="2" s="1"/>
  <c r="G29" i="2"/>
  <c r="I59" i="2"/>
  <c r="J59" i="2" s="1"/>
  <c r="G59" i="2"/>
  <c r="I13" i="5"/>
  <c r="H13" i="5"/>
  <c r="I10" i="1"/>
  <c r="F10" i="1"/>
  <c r="D24" i="1"/>
  <c r="H25" i="1"/>
  <c r="D27" i="1"/>
  <c r="D44" i="1"/>
  <c r="F49" i="1"/>
  <c r="E48" i="1"/>
  <c r="F48" i="1" s="1"/>
  <c r="H52" i="1"/>
  <c r="I55" i="1"/>
  <c r="H55" i="1"/>
  <c r="H62" i="1"/>
  <c r="G24" i="2"/>
  <c r="H24" i="2"/>
  <c r="J24" i="2" s="1"/>
  <c r="G32" i="2"/>
  <c r="H32" i="2"/>
  <c r="J32" i="2" s="1"/>
  <c r="J43" i="2"/>
  <c r="G55" i="2"/>
  <c r="H55" i="2"/>
  <c r="G64" i="2"/>
  <c r="G67" i="2"/>
  <c r="H67" i="2"/>
  <c r="J67" i="2" s="1"/>
  <c r="I17" i="9"/>
  <c r="G51" i="10"/>
  <c r="E48" i="10"/>
  <c r="J53" i="12"/>
  <c r="G44" i="15"/>
  <c r="H10" i="1"/>
  <c r="I13" i="1"/>
  <c r="H16" i="1"/>
  <c r="F17" i="1"/>
  <c r="D19" i="1"/>
  <c r="H21" i="1"/>
  <c r="I8" i="1"/>
  <c r="E7" i="1"/>
  <c r="F13" i="1"/>
  <c r="D15" i="1"/>
  <c r="D16" i="1"/>
  <c r="H17" i="1"/>
  <c r="F18" i="1"/>
  <c r="I19" i="1"/>
  <c r="F19" i="1"/>
  <c r="I23" i="1"/>
  <c r="H26" i="1"/>
  <c r="I27" i="1"/>
  <c r="H29" i="1"/>
  <c r="H30" i="1"/>
  <c r="H31" i="1"/>
  <c r="I33" i="1"/>
  <c r="H36" i="1"/>
  <c r="I40" i="1"/>
  <c r="E42" i="1"/>
  <c r="F42" i="1" s="1"/>
  <c r="H43" i="1"/>
  <c r="I45" i="1"/>
  <c r="I50" i="1"/>
  <c r="H50" i="1"/>
  <c r="H56" i="1"/>
  <c r="I57" i="1"/>
  <c r="H57" i="1"/>
  <c r="D60" i="1"/>
  <c r="J10" i="2"/>
  <c r="G25" i="2"/>
  <c r="I26" i="2"/>
  <c r="H33" i="2"/>
  <c r="I34" i="2"/>
  <c r="I35" i="2"/>
  <c r="G45" i="2"/>
  <c r="H51" i="2"/>
  <c r="J51" i="2" s="1"/>
  <c r="D51" i="2"/>
  <c r="G51" i="2"/>
  <c r="D72" i="2"/>
  <c r="H14" i="5"/>
  <c r="I14" i="5"/>
  <c r="I57" i="10"/>
  <c r="F44" i="11"/>
  <c r="E43" i="11"/>
  <c r="F43" i="11" s="1"/>
  <c r="I58" i="12"/>
  <c r="G58" i="12"/>
  <c r="H64" i="12"/>
  <c r="J64" i="12" s="1"/>
  <c r="G64" i="12"/>
  <c r="C19" i="4"/>
  <c r="I14" i="12"/>
  <c r="G18" i="12"/>
  <c r="H18" i="12"/>
  <c r="J18" i="12" s="1"/>
  <c r="J57" i="12"/>
  <c r="D61" i="12"/>
  <c r="D62" i="12"/>
  <c r="G9" i="13"/>
  <c r="D14" i="13"/>
  <c r="E40" i="13"/>
  <c r="B20" i="3"/>
  <c r="B31" i="3"/>
  <c r="G13" i="4"/>
  <c r="B39" i="4"/>
  <c r="D39" i="4" s="1"/>
  <c r="D27" i="4"/>
  <c r="C7" i="9"/>
  <c r="I18" i="9"/>
  <c r="H18" i="9"/>
  <c r="I8" i="10"/>
  <c r="I16" i="10"/>
  <c r="H54" i="10"/>
  <c r="J54" i="10" s="1"/>
  <c r="G54" i="10"/>
  <c r="I59" i="10"/>
  <c r="G59" i="10"/>
  <c r="F8" i="11"/>
  <c r="F14" i="11"/>
  <c r="E13" i="11"/>
  <c r="F13" i="11" s="1"/>
  <c r="F22" i="11"/>
  <c r="D8" i="1"/>
  <c r="H9" i="1"/>
  <c r="D13" i="1"/>
  <c r="H14" i="1"/>
  <c r="I16" i="1"/>
  <c r="D17" i="1"/>
  <c r="H18" i="1"/>
  <c r="I20" i="1"/>
  <c r="D21" i="1"/>
  <c r="I22" i="1"/>
  <c r="I26" i="1"/>
  <c r="I28" i="1"/>
  <c r="I32" i="1"/>
  <c r="D33" i="1"/>
  <c r="I34" i="1"/>
  <c r="I39" i="1"/>
  <c r="I44" i="1"/>
  <c r="D45" i="1"/>
  <c r="I53" i="1"/>
  <c r="H53" i="1"/>
  <c r="I61" i="1"/>
  <c r="H61" i="1"/>
  <c r="H9" i="2"/>
  <c r="J9" i="2" s="1"/>
  <c r="G21" i="2"/>
  <c r="I30" i="2"/>
  <c r="J30" i="2" s="1"/>
  <c r="D33" i="2"/>
  <c r="D34" i="2"/>
  <c r="D35" i="2"/>
  <c r="G36" i="2"/>
  <c r="H36" i="2"/>
  <c r="I40" i="2"/>
  <c r="B42" i="2"/>
  <c r="D42" i="2" s="1"/>
  <c r="H50" i="2"/>
  <c r="J50" i="2" s="1"/>
  <c r="I52" i="2"/>
  <c r="I56" i="2"/>
  <c r="J56" i="2" s="1"/>
  <c r="H57" i="2"/>
  <c r="H60" i="2"/>
  <c r="J60" i="2" s="1"/>
  <c r="G60" i="2"/>
  <c r="H61" i="2"/>
  <c r="I72" i="2"/>
  <c r="B11" i="3"/>
  <c r="B15" i="3"/>
  <c r="B19" i="3"/>
  <c r="B22" i="3"/>
  <c r="B24" i="3"/>
  <c r="E19" i="4"/>
  <c r="D11" i="4"/>
  <c r="D12" i="4"/>
  <c r="C39" i="4"/>
  <c r="G35" i="4"/>
  <c r="D12" i="5"/>
  <c r="C65" i="5"/>
  <c r="E12" i="9"/>
  <c r="F12" i="9" s="1"/>
  <c r="B48" i="9"/>
  <c r="B67" i="9" s="1"/>
  <c r="I63" i="9"/>
  <c r="I64" i="9"/>
  <c r="B7" i="10"/>
  <c r="D7" i="10" s="1"/>
  <c r="D9" i="10"/>
  <c r="H13" i="10"/>
  <c r="D17" i="10"/>
  <c r="I18" i="10"/>
  <c r="G26" i="10"/>
  <c r="J29" i="10"/>
  <c r="I54" i="10"/>
  <c r="H63" i="10"/>
  <c r="I65" i="10"/>
  <c r="J65" i="10" s="1"/>
  <c r="D66" i="10"/>
  <c r="I68" i="10"/>
  <c r="G68" i="10"/>
  <c r="I58" i="11"/>
  <c r="H15" i="12"/>
  <c r="J15" i="12" s="1"/>
  <c r="G15" i="12"/>
  <c r="E13" i="12"/>
  <c r="H21" i="12"/>
  <c r="J21" i="12" s="1"/>
  <c r="J30" i="12"/>
  <c r="D51" i="12"/>
  <c r="D52" i="12"/>
  <c r="D53" i="12"/>
  <c r="G33" i="13"/>
  <c r="D67" i="14"/>
  <c r="J67" i="14"/>
  <c r="L67" i="14"/>
  <c r="G6" i="15"/>
  <c r="G9" i="15"/>
  <c r="D18" i="16"/>
  <c r="D21" i="16"/>
  <c r="D23" i="16"/>
  <c r="D26" i="16"/>
  <c r="D28" i="16"/>
  <c r="D38" i="16"/>
  <c r="D41" i="16"/>
  <c r="D44" i="16"/>
  <c r="D47" i="16"/>
  <c r="H46" i="1"/>
  <c r="H15" i="2"/>
  <c r="J15" i="2" s="1"/>
  <c r="H18" i="2"/>
  <c r="D19" i="2"/>
  <c r="G20" i="2"/>
  <c r="H23" i="2"/>
  <c r="J23" i="2" s="1"/>
  <c r="H27" i="2"/>
  <c r="J27" i="2" s="1"/>
  <c r="H31" i="2"/>
  <c r="J31" i="2" s="1"/>
  <c r="I33" i="2"/>
  <c r="J33" i="2" s="1"/>
  <c r="H34" i="2"/>
  <c r="J34" i="2" s="1"/>
  <c r="H35" i="2"/>
  <c r="I37" i="2"/>
  <c r="H38" i="2"/>
  <c r="J38" i="2" s="1"/>
  <c r="H39" i="2"/>
  <c r="I43" i="2"/>
  <c r="H44" i="2"/>
  <c r="D52" i="2"/>
  <c r="I53" i="2"/>
  <c r="H54" i="2"/>
  <c r="J54" i="2" s="1"/>
  <c r="I55" i="2"/>
  <c r="D60" i="2"/>
  <c r="I61" i="2"/>
  <c r="H62" i="2"/>
  <c r="J62" i="2" s="1"/>
  <c r="H64" i="2"/>
  <c r="J64" i="2" s="1"/>
  <c r="H72" i="2"/>
  <c r="J72" i="2" s="1"/>
  <c r="B7" i="3"/>
  <c r="B10" i="3"/>
  <c r="B12" i="3"/>
  <c r="B14" i="3"/>
  <c r="B16" i="3"/>
  <c r="B27" i="3"/>
  <c r="B30" i="3"/>
  <c r="B32" i="3"/>
  <c r="D7" i="4"/>
  <c r="G9" i="4"/>
  <c r="G10" i="4"/>
  <c r="D15" i="4"/>
  <c r="D30" i="4"/>
  <c r="G33" i="4"/>
  <c r="G34" i="4"/>
  <c r="E12" i="5"/>
  <c r="F12" i="5" s="1"/>
  <c r="H17" i="5"/>
  <c r="I18" i="5"/>
  <c r="H19" i="5"/>
  <c r="I29" i="5"/>
  <c r="H30" i="5"/>
  <c r="H32" i="5"/>
  <c r="H34" i="5"/>
  <c r="H36" i="5"/>
  <c r="H50" i="5"/>
  <c r="H52" i="5"/>
  <c r="H54" i="5"/>
  <c r="H56" i="5"/>
  <c r="I58" i="5"/>
  <c r="H60" i="5"/>
  <c r="H63" i="5"/>
  <c r="E7" i="9"/>
  <c r="F7" i="9" s="1"/>
  <c r="F10" i="9"/>
  <c r="D13" i="9"/>
  <c r="D14" i="9"/>
  <c r="C12" i="9"/>
  <c r="D12" i="9" s="1"/>
  <c r="F28" i="9"/>
  <c r="F39" i="9"/>
  <c r="I49" i="9"/>
  <c r="G48" i="9"/>
  <c r="H48" i="9" s="1"/>
  <c r="E48" i="9"/>
  <c r="I54" i="9"/>
  <c r="F56" i="9"/>
  <c r="I57" i="9"/>
  <c r="D59" i="9"/>
  <c r="I68" i="9"/>
  <c r="H68" i="9"/>
  <c r="G9" i="10"/>
  <c r="J14" i="10"/>
  <c r="D16" i="10"/>
  <c r="H19" i="10"/>
  <c r="J19" i="10" s="1"/>
  <c r="H26" i="10"/>
  <c r="J26" i="10" s="1"/>
  <c r="I32" i="10"/>
  <c r="J32" i="10" s="1"/>
  <c r="H33" i="10"/>
  <c r="H38" i="10"/>
  <c r="D56" i="10"/>
  <c r="D59" i="10"/>
  <c r="H64" i="10"/>
  <c r="J64" i="10" s="1"/>
  <c r="I56" i="11"/>
  <c r="D64" i="11"/>
  <c r="I19" i="12"/>
  <c r="H20" i="12"/>
  <c r="J20" i="12" s="1"/>
  <c r="D27" i="12"/>
  <c r="D28" i="12"/>
  <c r="J45" i="12"/>
  <c r="B49" i="12"/>
  <c r="D49" i="12" s="1"/>
  <c r="I51" i="12"/>
  <c r="J51" i="12" s="1"/>
  <c r="I52" i="12"/>
  <c r="J52" i="12" s="1"/>
  <c r="H58" i="12"/>
  <c r="D58" i="12"/>
  <c r="H62" i="12"/>
  <c r="J62" i="12" s="1"/>
  <c r="C19" i="13"/>
  <c r="D8" i="13"/>
  <c r="D9" i="13"/>
  <c r="G12" i="13"/>
  <c r="F40" i="13"/>
  <c r="I19" i="9"/>
  <c r="I20" i="9"/>
  <c r="I33" i="9"/>
  <c r="D56" i="9"/>
  <c r="I58" i="9"/>
  <c r="I59" i="9"/>
  <c r="H8" i="10"/>
  <c r="J8" i="10" s="1"/>
  <c r="H10" i="10"/>
  <c r="J10" i="10" s="1"/>
  <c r="C12" i="10"/>
  <c r="D14" i="10"/>
  <c r="I17" i="10"/>
  <c r="H18" i="10"/>
  <c r="J18" i="10" s="1"/>
  <c r="I20" i="10"/>
  <c r="D28" i="10"/>
  <c r="I38" i="10"/>
  <c r="C48" i="10"/>
  <c r="C67" i="10" s="1"/>
  <c r="D54" i="10"/>
  <c r="I56" i="10"/>
  <c r="J56" i="10" s="1"/>
  <c r="H57" i="10"/>
  <c r="J57" i="10" s="1"/>
  <c r="H59" i="10"/>
  <c r="J59" i="10" s="1"/>
  <c r="C13" i="11"/>
  <c r="D25" i="11"/>
  <c r="D26" i="11"/>
  <c r="D27" i="11"/>
  <c r="I29" i="11"/>
  <c r="I44" i="11"/>
  <c r="I45" i="11"/>
  <c r="D50" i="11"/>
  <c r="I62" i="11"/>
  <c r="B8" i="12"/>
  <c r="I16" i="12"/>
  <c r="J17" i="12"/>
  <c r="H19" i="12"/>
  <c r="I26" i="12"/>
  <c r="J26" i="12" s="1"/>
  <c r="H27" i="12"/>
  <c r="J27" i="12" s="1"/>
  <c r="B43" i="12"/>
  <c r="D43" i="12" s="1"/>
  <c r="I50" i="12"/>
  <c r="H52" i="12"/>
  <c r="I59" i="12"/>
  <c r="H61" i="12"/>
  <c r="G14" i="13"/>
  <c r="B40" i="13"/>
  <c r="D40" i="13" s="1"/>
  <c r="G30" i="13"/>
  <c r="G9" i="16"/>
  <c r="G12" i="16"/>
  <c r="G15" i="16"/>
  <c r="D31" i="16"/>
  <c r="D34" i="16"/>
  <c r="D36" i="16"/>
  <c r="G49" i="16"/>
  <c r="G51" i="16"/>
  <c r="G54" i="16"/>
  <c r="G57" i="16"/>
  <c r="C64" i="16"/>
  <c r="D9" i="16"/>
  <c r="D12" i="16"/>
  <c r="D15" i="16"/>
  <c r="G28" i="16"/>
  <c r="G31" i="16"/>
  <c r="G34" i="16"/>
  <c r="G36" i="16"/>
  <c r="D51" i="16"/>
  <c r="D54" i="16"/>
  <c r="D57" i="16"/>
  <c r="E64" i="16"/>
  <c r="B64" i="16"/>
  <c r="D64" i="16" s="1"/>
  <c r="F64" i="16"/>
  <c r="G6" i="16"/>
  <c r="D9" i="15"/>
  <c r="G36" i="15"/>
  <c r="G41" i="15"/>
  <c r="G51" i="15"/>
  <c r="D18" i="15"/>
  <c r="D21" i="15"/>
  <c r="D23" i="15"/>
  <c r="D26" i="15"/>
  <c r="D28" i="15"/>
  <c r="D31" i="15"/>
  <c r="G57" i="15"/>
  <c r="G59" i="15"/>
  <c r="G62" i="15"/>
  <c r="B64" i="15"/>
  <c r="F64" i="15"/>
  <c r="D47" i="15"/>
  <c r="G49" i="15"/>
  <c r="C64" i="15"/>
  <c r="G18" i="15"/>
  <c r="G21" i="15"/>
  <c r="G34" i="15"/>
  <c r="G54" i="15"/>
  <c r="D6" i="15"/>
  <c r="D15" i="15"/>
  <c r="G23" i="15"/>
  <c r="G26" i="15"/>
  <c r="D36" i="15"/>
  <c r="G38" i="15"/>
  <c r="G47" i="15"/>
  <c r="D57" i="15"/>
  <c r="E64" i="15"/>
  <c r="G64" i="15" s="1"/>
  <c r="D19" i="13"/>
  <c r="E19" i="13"/>
  <c r="G19" i="13" s="1"/>
  <c r="G28" i="13"/>
  <c r="D28" i="13"/>
  <c r="C63" i="12"/>
  <c r="J9" i="12"/>
  <c r="J11" i="12"/>
  <c r="J29" i="12"/>
  <c r="J33" i="12"/>
  <c r="J44" i="12"/>
  <c r="J54" i="12"/>
  <c r="J56" i="12"/>
  <c r="H8" i="12"/>
  <c r="J14" i="12"/>
  <c r="J16" i="12"/>
  <c r="J59" i="12"/>
  <c r="D8" i="12"/>
  <c r="J19" i="12"/>
  <c r="J61" i="12"/>
  <c r="F8" i="12"/>
  <c r="I8" i="12" s="1"/>
  <c r="G11" i="12"/>
  <c r="B13" i="12"/>
  <c r="D13" i="12" s="1"/>
  <c r="F13" i="12"/>
  <c r="I13" i="12" s="1"/>
  <c r="G16" i="12"/>
  <c r="G20" i="12"/>
  <c r="G27" i="12"/>
  <c r="G33" i="12"/>
  <c r="G44" i="12"/>
  <c r="E49" i="12"/>
  <c r="D50" i="12"/>
  <c r="G52" i="12"/>
  <c r="G56" i="12"/>
  <c r="G61" i="12"/>
  <c r="D64" i="12"/>
  <c r="G13" i="12"/>
  <c r="G17" i="12"/>
  <c r="G21" i="12"/>
  <c r="G28" i="12"/>
  <c r="E43" i="12"/>
  <c r="D44" i="12"/>
  <c r="G45" i="12"/>
  <c r="F49" i="12"/>
  <c r="I49" i="12" s="1"/>
  <c r="G53" i="12"/>
  <c r="G57" i="12"/>
  <c r="G62" i="12"/>
  <c r="F43" i="12"/>
  <c r="I43" i="12" s="1"/>
  <c r="C63" i="11"/>
  <c r="F49" i="11"/>
  <c r="I49" i="11"/>
  <c r="I8" i="11"/>
  <c r="I14" i="11"/>
  <c r="I30" i="11"/>
  <c r="I36" i="11"/>
  <c r="I54" i="11"/>
  <c r="F9" i="11"/>
  <c r="F10" i="11"/>
  <c r="F11" i="11"/>
  <c r="F15" i="11"/>
  <c r="F16" i="11"/>
  <c r="F17" i="11"/>
  <c r="F18" i="11"/>
  <c r="F19" i="11"/>
  <c r="F20" i="11"/>
  <c r="F21" i="11"/>
  <c r="H25" i="11"/>
  <c r="H26" i="11"/>
  <c r="H27" i="11"/>
  <c r="F33" i="11"/>
  <c r="H44" i="11"/>
  <c r="H45" i="11"/>
  <c r="D49" i="11"/>
  <c r="H49" i="11"/>
  <c r="H50" i="11"/>
  <c r="F52" i="11"/>
  <c r="F53" i="11"/>
  <c r="F55" i="11"/>
  <c r="G43" i="11"/>
  <c r="I52" i="11"/>
  <c r="G13" i="11"/>
  <c r="J13" i="10"/>
  <c r="J49" i="10"/>
  <c r="J58" i="10"/>
  <c r="J68" i="10"/>
  <c r="D12" i="10"/>
  <c r="J17" i="10"/>
  <c r="J38" i="10"/>
  <c r="B67" i="10"/>
  <c r="G8" i="10"/>
  <c r="E12" i="10"/>
  <c r="D13" i="10"/>
  <c r="G14" i="10"/>
  <c r="G18" i="10"/>
  <c r="G28" i="10"/>
  <c r="B48" i="10"/>
  <c r="F48" i="10"/>
  <c r="G56" i="10"/>
  <c r="D68" i="10"/>
  <c r="E7" i="10"/>
  <c r="D8" i="10"/>
  <c r="G10" i="10"/>
  <c r="F12" i="10"/>
  <c r="I12" i="10" s="1"/>
  <c r="G15" i="10"/>
  <c r="G19" i="10"/>
  <c r="G29" i="10"/>
  <c r="G48" i="10"/>
  <c r="G57" i="10"/>
  <c r="G64" i="10"/>
  <c r="F7" i="10"/>
  <c r="I7" i="10" s="1"/>
  <c r="C67" i="9"/>
  <c r="F48" i="9"/>
  <c r="I10" i="9"/>
  <c r="I13" i="9"/>
  <c r="I56" i="9"/>
  <c r="H7" i="9"/>
  <c r="B12" i="9"/>
  <c r="F14" i="9"/>
  <c r="H17" i="9"/>
  <c r="F20" i="9"/>
  <c r="H28" i="9"/>
  <c r="F33" i="9"/>
  <c r="H39" i="9"/>
  <c r="F54" i="9"/>
  <c r="H58" i="9"/>
  <c r="H59" i="9"/>
  <c r="F64" i="9"/>
  <c r="G12" i="9"/>
  <c r="I8" i="5"/>
  <c r="G7" i="5"/>
  <c r="I16" i="5"/>
  <c r="H16" i="5"/>
  <c r="D7" i="5"/>
  <c r="F14" i="5"/>
  <c r="I20" i="5"/>
  <c r="H20" i="5"/>
  <c r="H8" i="5"/>
  <c r="G12" i="5"/>
  <c r="H38" i="5"/>
  <c r="I38" i="5"/>
  <c r="B65" i="5"/>
  <c r="F50" i="5"/>
  <c r="E48" i="5"/>
  <c r="I71" i="5"/>
  <c r="F29" i="5"/>
  <c r="F43" i="5"/>
  <c r="H49" i="5"/>
  <c r="F58" i="5"/>
  <c r="H59" i="5"/>
  <c r="F61" i="5"/>
  <c r="H66" i="5"/>
  <c r="G48" i="5"/>
  <c r="G19" i="4"/>
  <c r="G7" i="4"/>
  <c r="E39" i="4"/>
  <c r="G39" i="4" s="1"/>
  <c r="B19" i="4"/>
  <c r="J18" i="2"/>
  <c r="J28" i="2"/>
  <c r="J36" i="2"/>
  <c r="C66" i="2"/>
  <c r="J17" i="2"/>
  <c r="J21" i="2"/>
  <c r="J37" i="2"/>
  <c r="J45" i="2"/>
  <c r="J49" i="2"/>
  <c r="J55" i="2"/>
  <c r="J57" i="2"/>
  <c r="J63" i="2"/>
  <c r="J65" i="2"/>
  <c r="J40" i="2"/>
  <c r="J8" i="2"/>
  <c r="E7" i="2"/>
  <c r="D8" i="2"/>
  <c r="G9" i="2"/>
  <c r="E12" i="2"/>
  <c r="D13" i="2"/>
  <c r="G14" i="2"/>
  <c r="D17" i="2"/>
  <c r="G18" i="2"/>
  <c r="D21" i="2"/>
  <c r="G22" i="2"/>
  <c r="D25" i="2"/>
  <c r="G26" i="2"/>
  <c r="D29" i="2"/>
  <c r="G30" i="2"/>
  <c r="G34" i="2"/>
  <c r="D37" i="2"/>
  <c r="G38" i="2"/>
  <c r="G43" i="2"/>
  <c r="G49" i="2"/>
  <c r="G53" i="2"/>
  <c r="D56" i="2"/>
  <c r="G57" i="2"/>
  <c r="G61" i="2"/>
  <c r="G65" i="2"/>
  <c r="B7" i="2"/>
  <c r="D7" i="2" s="1"/>
  <c r="F7" i="2"/>
  <c r="I7" i="2" s="1"/>
  <c r="I8" i="2"/>
  <c r="D9" i="2"/>
  <c r="G10" i="2"/>
  <c r="B12" i="2"/>
  <c r="D12" i="2" s="1"/>
  <c r="F12" i="2"/>
  <c r="I12" i="2" s="1"/>
  <c r="I13" i="2"/>
  <c r="J13" i="2" s="1"/>
  <c r="D14" i="2"/>
  <c r="G15" i="2"/>
  <c r="D18" i="2"/>
  <c r="G19" i="2"/>
  <c r="D22" i="2"/>
  <c r="G23" i="2"/>
  <c r="D26" i="2"/>
  <c r="G27" i="2"/>
  <c r="D30" i="2"/>
  <c r="G31" i="2"/>
  <c r="G35" i="2"/>
  <c r="E42" i="2"/>
  <c r="D43" i="2"/>
  <c r="G44" i="2"/>
  <c r="E48" i="2"/>
  <c r="D49" i="2"/>
  <c r="G50" i="2"/>
  <c r="G54" i="2"/>
  <c r="G58" i="2"/>
  <c r="G62" i="2"/>
  <c r="F42" i="2"/>
  <c r="I42" i="2" s="1"/>
  <c r="F48" i="2"/>
  <c r="I48" i="2" s="1"/>
  <c r="I30" i="1"/>
  <c r="I38" i="1"/>
  <c r="C12" i="1"/>
  <c r="G12" i="1"/>
  <c r="H22" i="1"/>
  <c r="H23" i="1"/>
  <c r="H24" i="1"/>
  <c r="F30" i="1"/>
  <c r="H34" i="1"/>
  <c r="H35" i="1"/>
  <c r="H40" i="1"/>
  <c r="G42" i="1"/>
  <c r="D48" i="9" l="1"/>
  <c r="I48" i="9"/>
  <c r="E66" i="1"/>
  <c r="F66" i="1" s="1"/>
  <c r="F42" i="5"/>
  <c r="I42" i="5"/>
  <c r="J53" i="2"/>
  <c r="G67" i="9"/>
  <c r="H67" i="9" s="1"/>
  <c r="G40" i="13"/>
  <c r="J16" i="10"/>
  <c r="I48" i="10"/>
  <c r="D67" i="10"/>
  <c r="J44" i="2"/>
  <c r="J61" i="2"/>
  <c r="I48" i="1"/>
  <c r="D19" i="4"/>
  <c r="D65" i="5"/>
  <c r="E67" i="9"/>
  <c r="F67" i="9" s="1"/>
  <c r="E67" i="10"/>
  <c r="D48" i="10"/>
  <c r="E63" i="11"/>
  <c r="F63" i="11" s="1"/>
  <c r="D13" i="11"/>
  <c r="J58" i="12"/>
  <c r="J35" i="2"/>
  <c r="I7" i="1"/>
  <c r="F7" i="1"/>
  <c r="I7" i="9"/>
  <c r="G64" i="16"/>
  <c r="D64" i="15"/>
  <c r="G49" i="12"/>
  <c r="E63" i="12"/>
  <c r="H49" i="12"/>
  <c r="J49" i="12" s="1"/>
  <c r="H43" i="12"/>
  <c r="J43" i="12" s="1"/>
  <c r="G43" i="12"/>
  <c r="F63" i="12"/>
  <c r="I63" i="12" s="1"/>
  <c r="G8" i="12"/>
  <c r="B63" i="12"/>
  <c r="D63" i="12" s="1"/>
  <c r="J8" i="12"/>
  <c r="H13" i="12"/>
  <c r="J13" i="12" s="1"/>
  <c r="H13" i="11"/>
  <c r="I13" i="11"/>
  <c r="I43" i="11"/>
  <c r="H43" i="11"/>
  <c r="G63" i="11"/>
  <c r="D63" i="11"/>
  <c r="G67" i="10"/>
  <c r="H67" i="10"/>
  <c r="H48" i="10"/>
  <c r="J48" i="10" s="1"/>
  <c r="F67" i="10"/>
  <c r="I67" i="10" s="1"/>
  <c r="G12" i="10"/>
  <c r="H12" i="10"/>
  <c r="J12" i="10" s="1"/>
  <c r="G7" i="10"/>
  <c r="H7" i="10"/>
  <c r="J7" i="10" s="1"/>
  <c r="I67" i="9"/>
  <c r="H12" i="9"/>
  <c r="I12" i="9"/>
  <c r="I12" i="5"/>
  <c r="H12" i="5"/>
  <c r="G65" i="5"/>
  <c r="E65" i="5"/>
  <c r="F65" i="5" s="1"/>
  <c r="F48" i="5"/>
  <c r="H7" i="5"/>
  <c r="I7" i="5"/>
  <c r="I48" i="5"/>
  <c r="H48" i="5"/>
  <c r="G42" i="2"/>
  <c r="H42" i="2"/>
  <c r="J42" i="2" s="1"/>
  <c r="F66" i="2"/>
  <c r="I66" i="2" s="1"/>
  <c r="G7" i="2"/>
  <c r="H7" i="2"/>
  <c r="J7" i="2" s="1"/>
  <c r="B66" i="2"/>
  <c r="D66" i="2" s="1"/>
  <c r="G48" i="2"/>
  <c r="H48" i="2"/>
  <c r="J48" i="2" s="1"/>
  <c r="E66" i="2"/>
  <c r="G12" i="2"/>
  <c r="H12" i="2"/>
  <c r="J12" i="2" s="1"/>
  <c r="I42" i="1"/>
  <c r="H42" i="1"/>
  <c r="I12" i="1"/>
  <c r="H12" i="1"/>
  <c r="G66" i="1"/>
  <c r="C66" i="1"/>
  <c r="D66" i="1" s="1"/>
  <c r="D12" i="1"/>
  <c r="J67" i="10" l="1"/>
  <c r="G63" i="12"/>
  <c r="H63" i="12"/>
  <c r="J63" i="12" s="1"/>
  <c r="I63" i="11"/>
  <c r="H63" i="11"/>
  <c r="I65" i="5"/>
  <c r="H65" i="5"/>
  <c r="H66" i="2"/>
  <c r="J66" i="2" s="1"/>
  <c r="G66" i="2"/>
  <c r="H66" i="1"/>
  <c r="I66" i="1"/>
</calcChain>
</file>

<file path=xl/sharedStrings.xml><?xml version="1.0" encoding="utf-8"?>
<sst xmlns="http://schemas.openxmlformats.org/spreadsheetml/2006/main" count="1716" uniqueCount="511">
  <si>
    <t>2018年1-9月台灣自行車主要出口國家統計</t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</si>
  <si>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 xml:space="preserve"> Bicycles</t>
    </r>
    <phoneticPr fontId="6" type="noConversion"/>
  </si>
  <si>
    <t>2018年9月</t>
    <phoneticPr fontId="4" type="noConversion"/>
  </si>
  <si>
    <t>9月數量</t>
    <phoneticPr fontId="4" type="noConversion"/>
  </si>
  <si>
    <t>9月金額</t>
    <phoneticPr fontId="4" type="noConversion"/>
  </si>
  <si>
    <t>平均單價</t>
  </si>
  <si>
    <r>
      <t>1-9</t>
    </r>
    <r>
      <rPr>
        <sz val="12"/>
        <rFont val="華康仿宋體"/>
        <family val="3"/>
        <charset val="136"/>
      </rPr>
      <t>月數量</t>
    </r>
    <phoneticPr fontId="4" type="noConversion"/>
  </si>
  <si>
    <t>(%)</t>
  </si>
  <si>
    <t>1-9月金額</t>
    <phoneticPr fontId="4" type="noConversion"/>
  </si>
  <si>
    <t>(台)</t>
  </si>
  <si>
    <t>(US$)</t>
  </si>
  <si>
    <t>北美自由貿易區</t>
  </si>
  <si>
    <t>(NAFTA)</t>
  </si>
  <si>
    <t>美  國</t>
  </si>
  <si>
    <t>加拿大</t>
  </si>
  <si>
    <t>墨西哥</t>
  </si>
  <si>
    <t>歐盟(EU)</t>
  </si>
  <si>
    <t>荷  蘭</t>
  </si>
  <si>
    <t>德  國</t>
  </si>
  <si>
    <t>西班牙</t>
  </si>
  <si>
    <t>英  國</t>
  </si>
  <si>
    <t>法  國</t>
  </si>
  <si>
    <t>義大利</t>
  </si>
  <si>
    <t>比利時</t>
  </si>
  <si>
    <t>丹  麥</t>
  </si>
  <si>
    <t>葡萄牙</t>
  </si>
  <si>
    <t>希  臘</t>
  </si>
  <si>
    <t>愛爾蘭</t>
  </si>
  <si>
    <t>盧森堡</t>
  </si>
  <si>
    <t>奧地利</t>
  </si>
  <si>
    <t>瑞  典</t>
  </si>
  <si>
    <t>芬  蘭</t>
  </si>
  <si>
    <r>
      <t>波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蘭</t>
    </r>
    <phoneticPr fontId="4" type="noConversion"/>
  </si>
  <si>
    <r>
      <t>捷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克</t>
    </r>
    <phoneticPr fontId="4" type="noConversion"/>
  </si>
  <si>
    <t>匈牙利</t>
    <phoneticPr fontId="4" type="noConversion"/>
  </si>
  <si>
    <t>馬爾他</t>
    <phoneticPr fontId="4" type="noConversion"/>
  </si>
  <si>
    <t>斯洛維尼亞</t>
    <phoneticPr fontId="6" type="noConversion"/>
  </si>
  <si>
    <t>斯洛伐克</t>
    <phoneticPr fontId="6" type="noConversion"/>
  </si>
  <si>
    <t>愛沙尼亞</t>
    <phoneticPr fontId="4" type="noConversion"/>
  </si>
  <si>
    <t>拉脫維亞</t>
    <phoneticPr fontId="4" type="noConversion"/>
  </si>
  <si>
    <t>立陶宛</t>
    <phoneticPr fontId="4" type="noConversion"/>
  </si>
  <si>
    <t>賽普路斯</t>
    <phoneticPr fontId="4" type="noConversion"/>
  </si>
  <si>
    <t>羅馬尼亞</t>
    <phoneticPr fontId="4" type="noConversion"/>
  </si>
  <si>
    <t>保加利亞</t>
    <phoneticPr fontId="4" type="noConversion"/>
  </si>
  <si>
    <t>克羅埃西亞</t>
    <phoneticPr fontId="4" type="noConversion"/>
  </si>
  <si>
    <t>歐協(EFTA)</t>
  </si>
  <si>
    <t>瑞  士</t>
  </si>
  <si>
    <t>挪  威</t>
  </si>
  <si>
    <t>冰  島</t>
  </si>
  <si>
    <t>列支斯敦</t>
  </si>
  <si>
    <t>主要國家</t>
  </si>
  <si>
    <t>日  本</t>
  </si>
  <si>
    <t>阿  聯</t>
  </si>
  <si>
    <t>巴  西</t>
  </si>
  <si>
    <t>阿根廷</t>
  </si>
  <si>
    <t>智  利</t>
  </si>
  <si>
    <t>澳大利亞</t>
    <phoneticPr fontId="4" type="noConversion"/>
  </si>
  <si>
    <t>以色列</t>
  </si>
  <si>
    <t>中國大陸</t>
    <phoneticPr fontId="4" type="noConversion"/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</si>
  <si>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韓</t>
    </r>
    <phoneticPr fontId="10" type="noConversion"/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</si>
  <si>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</si>
  <si>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</si>
  <si>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</si>
  <si>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非</t>
    </r>
    <phoneticPr fontId="10" type="noConversion"/>
  </si>
  <si>
    <t>哥倫比亞</t>
    <phoneticPr fontId="4" type="noConversion"/>
  </si>
  <si>
    <t>印   尼</t>
    <phoneticPr fontId="4" type="noConversion"/>
  </si>
  <si>
    <t>馬來西亞</t>
    <phoneticPr fontId="4" type="noConversion"/>
  </si>
  <si>
    <t>泰   國</t>
    <phoneticPr fontId="4" type="noConversion"/>
  </si>
  <si>
    <t>其它國家</t>
  </si>
  <si>
    <t>總  計</t>
  </si>
  <si>
    <t>CCC CODE: 87120090004 (Other Cycles)</t>
  </si>
  <si>
    <t>2017年9月</t>
    <phoneticPr fontId="4" type="noConversion"/>
  </si>
  <si>
    <t>9月數量</t>
    <phoneticPr fontId="4" type="noConversion"/>
  </si>
  <si>
    <t>9月金額</t>
    <phoneticPr fontId="4" type="noConversion"/>
  </si>
  <si>
    <r>
      <t>1-9</t>
    </r>
    <r>
      <rPr>
        <sz val="12"/>
        <rFont val="華康仿宋體"/>
        <family val="3"/>
        <charset val="136"/>
      </rPr>
      <t>月數量</t>
    </r>
    <phoneticPr fontId="4" type="noConversion"/>
  </si>
  <si>
    <r>
      <t>1-9</t>
    </r>
    <r>
      <rPr>
        <sz val="12"/>
        <rFont val="華康仿宋體"/>
        <family val="3"/>
        <charset val="136"/>
      </rPr>
      <t>月金額</t>
    </r>
    <phoneticPr fontId="4" type="noConversion"/>
  </si>
  <si>
    <t>資料來源: 經濟部國貿局,臺灣自行車輸出業同業公會整理</t>
    <phoneticPr fontId="4" type="noConversion"/>
  </si>
  <si>
    <r>
      <t>2018</t>
    </r>
    <r>
      <rPr>
        <b/>
        <sz val="14"/>
        <rFont val="華康仿宋體"/>
        <family val="1"/>
        <charset val="136"/>
      </rPr>
      <t>/</t>
    </r>
    <r>
      <rPr>
        <b/>
        <sz val="14"/>
        <rFont val="華康仿宋體"/>
        <family val="1"/>
        <charset val="136"/>
      </rPr>
      <t>2017</t>
    </r>
    <r>
      <rPr>
        <b/>
        <sz val="14"/>
        <rFont val="華康仿宋體"/>
        <family val="1"/>
        <charset val="136"/>
      </rPr>
      <t>年</t>
    </r>
    <r>
      <rPr>
        <b/>
        <sz val="14"/>
        <rFont val="華康仿宋體"/>
        <family val="1"/>
        <charset val="136"/>
      </rPr>
      <t>1-9</t>
    </r>
    <r>
      <rPr>
        <b/>
        <sz val="14"/>
        <rFont val="華康仿宋體"/>
        <family val="1"/>
        <charset val="136"/>
      </rPr>
      <t>月台灣自行車出口主要國家比較</t>
    </r>
    <phoneticPr fontId="4" type="noConversion"/>
  </si>
  <si>
    <t>CCC CODE: 87120010 Bicycles</t>
    <phoneticPr fontId="6" type="noConversion"/>
  </si>
  <si>
    <t>2018/2017年1-9月</t>
    <phoneticPr fontId="4" type="noConversion"/>
  </si>
  <si>
    <t>2018年</t>
    <phoneticPr fontId="4" type="noConversion"/>
  </si>
  <si>
    <t>2017年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</si>
  <si>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</si>
  <si>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2018</t>
    </r>
    <r>
      <rPr>
        <sz val="12"/>
        <color indexed="8"/>
        <rFont val="華康仿宋體"/>
        <family val="3"/>
        <charset val="136"/>
      </rPr>
      <t>年</t>
    </r>
    <r>
      <rPr>
        <sz val="12"/>
        <color indexed="8"/>
        <rFont val="Times New Roman"/>
        <family val="1"/>
      </rPr>
      <t xml:space="preserve">   </t>
    </r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</si>
  <si>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</si>
  <si>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</si>
  <si>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</si>
  <si>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</si>
  <si>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t>波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蘭</t>
    </r>
    <phoneticPr fontId="4" type="noConversion"/>
  </si>
  <si>
    <r>
      <t>捷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克</t>
    </r>
    <phoneticPr fontId="4" type="noConversion"/>
  </si>
  <si>
    <t>匈牙利</t>
    <phoneticPr fontId="4" type="noConversion"/>
  </si>
  <si>
    <t>馬爾他</t>
    <phoneticPr fontId="4" type="noConversion"/>
  </si>
  <si>
    <t>斯洛維尼亞</t>
    <phoneticPr fontId="6" type="noConversion"/>
  </si>
  <si>
    <t>斯洛伐克</t>
    <phoneticPr fontId="6" type="noConversion"/>
  </si>
  <si>
    <t>愛沙尼亞</t>
    <phoneticPr fontId="4" type="noConversion"/>
  </si>
  <si>
    <t>拉脫維亞</t>
    <phoneticPr fontId="4" type="noConversion"/>
  </si>
  <si>
    <t>立陶宛</t>
    <phoneticPr fontId="4" type="noConversion"/>
  </si>
  <si>
    <t>賽普路斯</t>
    <phoneticPr fontId="4" type="noConversion"/>
  </si>
  <si>
    <t>保加利亞</t>
    <phoneticPr fontId="4" type="noConversion"/>
  </si>
  <si>
    <t>克羅埃西亞</t>
    <phoneticPr fontId="4" type="noConversion"/>
  </si>
  <si>
    <t>澳大利亞</t>
    <phoneticPr fontId="4" type="noConversion"/>
  </si>
  <si>
    <t>中國大陸</t>
    <phoneticPr fontId="4" type="noConversion"/>
  </si>
  <si>
    <t>烏克蘭</t>
    <phoneticPr fontId="10" type="noConversion"/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</si>
  <si>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非</t>
    </r>
    <phoneticPr fontId="10" type="noConversion"/>
  </si>
  <si>
    <t>哥倫比亞</t>
    <phoneticPr fontId="4" type="noConversion"/>
  </si>
  <si>
    <t>印  尼</t>
    <phoneticPr fontId="4" type="noConversion"/>
  </si>
  <si>
    <t>馬來西亞</t>
    <phoneticPr fontId="4" type="noConversion"/>
  </si>
  <si>
    <t>泰  國</t>
    <phoneticPr fontId="4" type="noConversion"/>
  </si>
  <si>
    <t>2017年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</si>
  <si>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</si>
  <si>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</si>
  <si>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2018年9月台灣自行車出口地區別統計</t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</si>
  <si>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</si>
  <si>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</si>
  <si>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</si>
  <si>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</si>
  <si>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</si>
  <si>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</si>
  <si>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</si>
  <si>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</si>
  <si>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</si>
  <si>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</si>
  <si>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非  洲</t>
  </si>
  <si>
    <t>其  他</t>
  </si>
  <si>
    <t>數量/金額</t>
  </si>
  <si>
    <t>總 計</t>
  </si>
  <si>
    <t>資料來源: 經濟部國貿局,臺灣自行車輸出業同業公會整理</t>
    <phoneticPr fontId="4" type="noConversion"/>
  </si>
  <si>
    <t>2018年1-9月與2017年同期台灣自行車出口統計比較</t>
    <phoneticPr fontId="4" type="noConversion"/>
  </si>
  <si>
    <t>CCC CODE: 87120010(Bicycles)</t>
    <phoneticPr fontId="4" type="noConversion"/>
  </si>
  <si>
    <t>日    期: 2018-2017年同期比較</t>
    <phoneticPr fontId="4" type="noConversion"/>
  </si>
  <si>
    <t>月 份</t>
  </si>
  <si>
    <t>出口總數量(台)</t>
  </si>
  <si>
    <t>出口總金額(US$)</t>
  </si>
  <si>
    <t>2018年</t>
    <phoneticPr fontId="4" type="noConversion"/>
  </si>
  <si>
    <t>2017年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</si>
  <si>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</si>
  <si>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2018年1-9月與2017年同期台灣其他自行車出口統計比較</t>
    <phoneticPr fontId="4" type="noConversion"/>
  </si>
  <si>
    <t>2018年</t>
    <phoneticPr fontId="4" type="noConversion"/>
  </si>
  <si>
    <t>2017年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</si>
  <si>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</si>
  <si>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</si>
  <si>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資料來源: 經濟部國貿局,臺灣自行車輸出業同業公會整理</t>
    <phoneticPr fontId="4" type="noConversion"/>
  </si>
  <si>
    <r>
      <t>2018年1-9月台灣自行車主要</t>
    </r>
    <r>
      <rPr>
        <b/>
        <sz val="14"/>
        <color indexed="10"/>
        <rFont val="華康仿宋體"/>
        <family val="1"/>
        <charset val="136"/>
      </rPr>
      <t>進口</t>
    </r>
    <r>
      <rPr>
        <b/>
        <sz val="14"/>
        <rFont val="華康仿宋體"/>
        <family val="1"/>
        <charset val="136"/>
      </rPr>
      <t>國家統計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</si>
  <si>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 xml:space="preserve"> Bicycles</t>
    </r>
    <phoneticPr fontId="6" type="noConversion"/>
  </si>
  <si>
    <t>2018年9月</t>
    <phoneticPr fontId="4" type="noConversion"/>
  </si>
  <si>
    <t>9月數量</t>
    <phoneticPr fontId="4" type="noConversion"/>
  </si>
  <si>
    <t>9月金額</t>
    <phoneticPr fontId="4" type="noConversion"/>
  </si>
  <si>
    <t>1-9月數量</t>
    <phoneticPr fontId="4" type="noConversion"/>
  </si>
  <si>
    <t>1-9月金額</t>
    <phoneticPr fontId="4" type="noConversion"/>
  </si>
  <si>
    <t>累計平均單價</t>
    <phoneticPr fontId="4" type="noConversion"/>
  </si>
  <si>
    <t>(US$)</t>
    <phoneticPr fontId="6" type="noConversion"/>
  </si>
  <si>
    <r>
      <t>捷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克</t>
    </r>
    <phoneticPr fontId="4" type="noConversion"/>
  </si>
  <si>
    <t>斯洛伐克</t>
    <phoneticPr fontId="6" type="noConversion"/>
  </si>
  <si>
    <t>立陶宛</t>
    <phoneticPr fontId="4" type="noConversion"/>
  </si>
  <si>
    <t>賽普路斯</t>
    <phoneticPr fontId="4" type="noConversion"/>
  </si>
  <si>
    <t>羅馬尼亞</t>
    <phoneticPr fontId="4" type="noConversion"/>
  </si>
  <si>
    <t>保加利亞</t>
    <phoneticPr fontId="4" type="noConversion"/>
  </si>
  <si>
    <t>克羅埃西亞</t>
    <phoneticPr fontId="4" type="noConversion"/>
  </si>
  <si>
    <t>澳大利亞</t>
    <phoneticPr fontId="4" type="noConversion"/>
  </si>
  <si>
    <t>印  尼</t>
    <phoneticPr fontId="4" type="noConversion"/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</si>
  <si>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韓</t>
    </r>
    <phoneticPr fontId="10" type="noConversion"/>
  </si>
  <si>
    <t>越  南</t>
    <phoneticPr fontId="10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</si>
  <si>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</si>
  <si>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</si>
  <si>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</si>
  <si>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泰  國</t>
    <phoneticPr fontId="6" type="noConversion"/>
  </si>
  <si>
    <t>澳  門</t>
    <phoneticPr fontId="6" type="noConversion"/>
  </si>
  <si>
    <t>香  港</t>
    <phoneticPr fontId="4" type="noConversion"/>
  </si>
  <si>
    <r>
      <t>1-9</t>
    </r>
    <r>
      <rPr>
        <sz val="12"/>
        <rFont val="華康仿宋體"/>
        <family val="3"/>
        <charset val="136"/>
      </rPr>
      <t>月數量</t>
    </r>
    <phoneticPr fontId="4" type="noConversion"/>
  </si>
  <si>
    <r>
      <t>1-9</t>
    </r>
    <r>
      <rPr>
        <sz val="12"/>
        <rFont val="華康仿宋體"/>
        <family val="3"/>
        <charset val="136"/>
      </rPr>
      <t>月金額</t>
    </r>
    <phoneticPr fontId="4" type="noConversion"/>
  </si>
  <si>
    <t>資料來源: 經濟部國貿局,臺灣自行車輸出業同業公會整理</t>
  </si>
  <si>
    <t>輪幅</t>
    <phoneticPr fontId="4" type="noConversion"/>
  </si>
  <si>
    <t>2018年1-9月台灣折疊式自行車主要出口國家統計</t>
    <phoneticPr fontId="4" type="noConversion"/>
  </si>
  <si>
    <t>CCC CODE:  87120010109(Folding Bicycles)</t>
  </si>
  <si>
    <t>2018年9月</t>
    <phoneticPr fontId="4" type="noConversion"/>
  </si>
  <si>
    <t>9月數量</t>
    <phoneticPr fontId="4" type="noConversion"/>
  </si>
  <si>
    <t>9月金額</t>
    <phoneticPr fontId="4" type="noConversion"/>
  </si>
  <si>
    <t>1-9月數量</t>
    <phoneticPr fontId="4" type="noConversion"/>
  </si>
  <si>
    <t>1-9月金額</t>
    <phoneticPr fontId="4" type="noConversion"/>
  </si>
  <si>
    <t>(US$)</t>
    <phoneticPr fontId="4" type="noConversion"/>
  </si>
  <si>
    <t>-</t>
  </si>
  <si>
    <t>-</t>
    <phoneticPr fontId="4" type="noConversion"/>
  </si>
  <si>
    <t>-</t>
    <phoneticPr fontId="4" type="noConversion"/>
  </si>
  <si>
    <t>-</t>
    <phoneticPr fontId="4" type="noConversion"/>
  </si>
  <si>
    <r>
      <t>波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蘭</t>
    </r>
    <phoneticPr fontId="4" type="noConversion"/>
  </si>
  <si>
    <r>
      <t>捷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克</t>
    </r>
    <phoneticPr fontId="4" type="noConversion"/>
  </si>
  <si>
    <t>匈牙利</t>
    <phoneticPr fontId="4" type="noConversion"/>
  </si>
  <si>
    <t>-</t>
    <phoneticPr fontId="4" type="noConversion"/>
  </si>
  <si>
    <t>馬爾他</t>
    <phoneticPr fontId="4" type="noConversion"/>
  </si>
  <si>
    <t>-</t>
    <phoneticPr fontId="4" type="noConversion"/>
  </si>
  <si>
    <t>斯洛維尼亞</t>
    <phoneticPr fontId="6" type="noConversion"/>
  </si>
  <si>
    <t>-</t>
    <phoneticPr fontId="4" type="noConversion"/>
  </si>
  <si>
    <t>愛沙尼亞</t>
    <phoneticPr fontId="4" type="noConversion"/>
  </si>
  <si>
    <t>拉脫維亞</t>
    <phoneticPr fontId="4" type="noConversion"/>
  </si>
  <si>
    <t>-</t>
    <phoneticPr fontId="4" type="noConversion"/>
  </si>
  <si>
    <t>賽普路斯</t>
    <phoneticPr fontId="4" type="noConversion"/>
  </si>
  <si>
    <t>-</t>
    <phoneticPr fontId="4" type="noConversion"/>
  </si>
  <si>
    <t>羅馬尼亞</t>
    <phoneticPr fontId="4" type="noConversion"/>
  </si>
  <si>
    <t>克羅埃西亞</t>
    <phoneticPr fontId="4" type="noConversion"/>
  </si>
  <si>
    <t>-</t>
    <phoneticPr fontId="4" type="noConversion"/>
  </si>
  <si>
    <t>澳大利亞</t>
    <phoneticPr fontId="4" type="noConversion"/>
  </si>
  <si>
    <t>中國大陸</t>
    <phoneticPr fontId="4" type="noConversion"/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</si>
  <si>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韓</t>
    </r>
    <phoneticPr fontId="10" type="noConversion"/>
  </si>
  <si>
    <t>香  港</t>
    <phoneticPr fontId="4" type="noConversion"/>
  </si>
  <si>
    <t>俄羅斯</t>
    <phoneticPr fontId="10" type="noConversion"/>
  </si>
  <si>
    <t>紐西蘭</t>
    <phoneticPr fontId="10" type="noConversion"/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</si>
  <si>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非</t>
    </r>
    <phoneticPr fontId="10" type="noConversion"/>
  </si>
  <si>
    <t>哥倫比亞</t>
    <phoneticPr fontId="4" type="noConversion"/>
  </si>
  <si>
    <t>印  尼</t>
    <phoneticPr fontId="4" type="noConversion"/>
  </si>
  <si>
    <t>馬來西亞</t>
    <phoneticPr fontId="4" type="noConversion"/>
  </si>
  <si>
    <t>泰  國</t>
    <phoneticPr fontId="4" type="noConversion"/>
  </si>
  <si>
    <t xml:space="preserve">     2018/2017年1-9月台灣折疊式自行車主要出口國家比較</t>
    <phoneticPr fontId="4" type="noConversion"/>
  </si>
  <si>
    <t>CCC CODE:  87120010109(Folding Bicycles)</t>
    <phoneticPr fontId="4" type="noConversion"/>
  </si>
  <si>
    <r>
      <t>波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蘭</t>
    </r>
    <phoneticPr fontId="4" type="noConversion"/>
  </si>
  <si>
    <t>匈牙利</t>
    <phoneticPr fontId="4" type="noConversion"/>
  </si>
  <si>
    <t>馬爾他</t>
    <phoneticPr fontId="4" type="noConversion"/>
  </si>
  <si>
    <t>愛沙尼亞</t>
    <phoneticPr fontId="4" type="noConversion"/>
  </si>
  <si>
    <t>拉脫維亞</t>
    <phoneticPr fontId="4" type="noConversion"/>
  </si>
  <si>
    <t>克羅埃西亞</t>
    <phoneticPr fontId="4" type="noConversion"/>
  </si>
  <si>
    <t>哥倫比亞</t>
    <phoneticPr fontId="4" type="noConversion"/>
  </si>
  <si>
    <t>馬來西亞</t>
    <phoneticPr fontId="4" type="noConversion"/>
  </si>
  <si>
    <t>泰  國</t>
    <phoneticPr fontId="4" type="noConversion"/>
  </si>
  <si>
    <t>.</t>
    <phoneticPr fontId="4" type="noConversion"/>
  </si>
  <si>
    <t>2018年1-9月台灣電動自行車主要出口國家統計</t>
    <phoneticPr fontId="10" type="noConversion"/>
  </si>
  <si>
    <t>ccc code : 87119030 ( Other cycles fitted with an auxiliary motor )  &amp;</t>
    <phoneticPr fontId="10" type="noConversion"/>
  </si>
  <si>
    <t xml:space="preserve">                 87116020007 ( Cycles with electric motor for propulsion)</t>
    <phoneticPr fontId="10" type="noConversion"/>
  </si>
  <si>
    <t>2018年9月</t>
    <phoneticPr fontId="10" type="noConversion"/>
  </si>
  <si>
    <t>9月數量</t>
    <phoneticPr fontId="10" type="noConversion"/>
  </si>
  <si>
    <t>9月金額</t>
    <phoneticPr fontId="10" type="noConversion"/>
  </si>
  <si>
    <t>1-9月數量</t>
    <phoneticPr fontId="10" type="noConversion"/>
  </si>
  <si>
    <t>1-9月金額</t>
    <phoneticPr fontId="10" type="noConversion"/>
  </si>
  <si>
    <r>
      <t>波</t>
    </r>
    <r>
      <rPr>
        <sz val="12"/>
        <rFont val="Times New Roman"/>
        <family val="1"/>
      </rPr>
      <t xml:space="preserve">  </t>
    </r>
    <r>
      <rPr>
        <sz val="12"/>
        <rFont val="細明體"/>
        <family val="3"/>
        <charset val="136"/>
      </rPr>
      <t>蘭</t>
    </r>
    <phoneticPr fontId="10" type="noConversion"/>
  </si>
  <si>
    <r>
      <t>捷</t>
    </r>
    <r>
      <rPr>
        <sz val="12"/>
        <rFont val="Times New Roman"/>
        <family val="1"/>
      </rPr>
      <t xml:space="preserve">  </t>
    </r>
    <r>
      <rPr>
        <sz val="12"/>
        <rFont val="細明體"/>
        <family val="3"/>
        <charset val="136"/>
      </rPr>
      <t>克</t>
    </r>
    <phoneticPr fontId="10" type="noConversion"/>
  </si>
  <si>
    <t>匈牙利</t>
    <phoneticPr fontId="10" type="noConversion"/>
  </si>
  <si>
    <t>馬爾他</t>
    <phoneticPr fontId="10" type="noConversion"/>
  </si>
  <si>
    <t>斯洛伐克</t>
    <phoneticPr fontId="10" type="noConversion"/>
  </si>
  <si>
    <t>愛沙尼亞</t>
    <phoneticPr fontId="10" type="noConversion"/>
  </si>
  <si>
    <t>拉脫維亞</t>
    <phoneticPr fontId="10" type="noConversion"/>
  </si>
  <si>
    <t>立陶宛</t>
    <phoneticPr fontId="10" type="noConversion"/>
  </si>
  <si>
    <t>賽普路斯</t>
    <phoneticPr fontId="10" type="noConversion"/>
  </si>
  <si>
    <t>羅馬尼亞</t>
    <phoneticPr fontId="10" type="noConversion"/>
  </si>
  <si>
    <t>保加利亞</t>
    <phoneticPr fontId="10" type="noConversion"/>
  </si>
  <si>
    <t>澳  洲</t>
  </si>
  <si>
    <t>中國大陸</t>
    <phoneticPr fontId="10" type="noConversion"/>
  </si>
  <si>
    <t>烏克蘭</t>
    <phoneticPr fontId="10" type="noConversion"/>
  </si>
  <si>
    <t>紐西蘭</t>
    <phoneticPr fontId="10" type="noConversion"/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</si>
  <si>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非</t>
    </r>
    <phoneticPr fontId="10" type="noConversion"/>
  </si>
  <si>
    <t>資料來源: 經濟部國貿局,臺灣自行車輸出業同業公會整理</t>
    <phoneticPr fontId="10" type="noConversion"/>
  </si>
  <si>
    <t xml:space="preserve">                            2018/2017年1-9月台灣電動自行車主要出口國家比較</t>
    <phoneticPr fontId="4" type="noConversion"/>
  </si>
  <si>
    <t xml:space="preserve">                 87116020007 ( Cycles with electric motor for propulsion)</t>
    <phoneticPr fontId="10" type="noConversion"/>
  </si>
  <si>
    <r>
      <rPr>
        <sz val="12"/>
        <rFont val="新細明體"/>
        <family val="1"/>
        <charset val="136"/>
      </rPr>
      <t>增/</t>
    </r>
    <r>
      <rPr>
        <sz val="12"/>
        <color indexed="10"/>
        <rFont val="新細明體"/>
        <family val="1"/>
        <charset val="136"/>
      </rPr>
      <t>減</t>
    </r>
    <phoneticPr fontId="6" type="noConversion"/>
  </si>
  <si>
    <r>
      <rPr>
        <sz val="12"/>
        <rFont val="新細明體"/>
        <family val="1"/>
        <charset val="136"/>
      </rPr>
      <t>增/</t>
    </r>
    <r>
      <rPr>
        <sz val="12"/>
        <color indexed="10"/>
        <rFont val="新細明體"/>
        <family val="1"/>
        <charset val="136"/>
      </rPr>
      <t>減</t>
    </r>
    <phoneticPr fontId="6" type="noConversion"/>
  </si>
  <si>
    <t xml:space="preserve">2018年   </t>
    <phoneticPr fontId="4" type="noConversion"/>
  </si>
  <si>
    <t>-</t>
    <phoneticPr fontId="10" type="noConversion"/>
  </si>
  <si>
    <t>波 蘭</t>
  </si>
  <si>
    <t>捷  克</t>
    <phoneticPr fontId="10" type="noConversion"/>
  </si>
  <si>
    <t>匈牙利</t>
    <phoneticPr fontId="10" type="noConversion"/>
  </si>
  <si>
    <t>-</t>
    <phoneticPr fontId="10" type="noConversion"/>
  </si>
  <si>
    <t>拉脫維亞</t>
    <phoneticPr fontId="10" type="noConversion"/>
  </si>
  <si>
    <t>立陶宛</t>
    <phoneticPr fontId="10" type="noConversion"/>
  </si>
  <si>
    <t>羅馬尼亞</t>
    <phoneticPr fontId="10" type="noConversion"/>
  </si>
  <si>
    <t>保加利亞</t>
    <phoneticPr fontId="10" type="noConversion"/>
  </si>
  <si>
    <t>中國大陸　</t>
    <phoneticPr fontId="10" type="noConversion"/>
  </si>
  <si>
    <t>南   韓</t>
    <phoneticPr fontId="10" type="noConversion"/>
  </si>
  <si>
    <t>南   非</t>
    <phoneticPr fontId="10" type="noConversion"/>
  </si>
  <si>
    <t>資料來源: 經濟部國貿局,臺灣自行車輸出業同業公會整理</t>
    <phoneticPr fontId="10" type="noConversion"/>
  </si>
  <si>
    <t>2018年1-9月與2017年同期台灣電動自行車出口統計比較</t>
    <phoneticPr fontId="4" type="noConversion"/>
  </si>
  <si>
    <t xml:space="preserve">CCC CODE: 87119030 &amp; 87116020007 </t>
    <phoneticPr fontId="10" type="noConversion"/>
  </si>
  <si>
    <t>日    期: 2018-2017年同期比較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</si>
  <si>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</si>
  <si>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2018年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</si>
  <si>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0" type="noConversion"/>
  </si>
  <si>
    <t>2018年1-9月與2017年同期台灣折疊式自行車出口統計比較</t>
    <phoneticPr fontId="4" type="noConversion"/>
  </si>
  <si>
    <t>CCC CODE: 87120010109 (Folding Bicycles)</t>
    <phoneticPr fontId="10" type="noConversion"/>
  </si>
  <si>
    <t>日    期: 2018-2017年同期比較</t>
    <phoneticPr fontId="4" type="noConversion"/>
  </si>
  <si>
    <t>2018年9月份自行車主要零件進出口統計</t>
    <phoneticPr fontId="4" type="noConversion"/>
  </si>
  <si>
    <t>數量: Kg</t>
  </si>
  <si>
    <t>金額: US$</t>
  </si>
  <si>
    <t>品    名</t>
  </si>
  <si>
    <t>9月出口量</t>
    <phoneticPr fontId="4" type="noConversion"/>
  </si>
  <si>
    <t>9月出口金額</t>
    <phoneticPr fontId="4" type="noConversion"/>
  </si>
  <si>
    <t>1-9月出口量</t>
    <phoneticPr fontId="4" type="noConversion"/>
  </si>
  <si>
    <t>1-9月出口金額</t>
    <phoneticPr fontId="4" type="noConversion"/>
  </si>
  <si>
    <t>9月進口量</t>
    <phoneticPr fontId="4" type="noConversion"/>
  </si>
  <si>
    <t>9月進口金額</t>
    <phoneticPr fontId="4" type="noConversion"/>
  </si>
  <si>
    <t>1-9月進口量</t>
    <phoneticPr fontId="4" type="noConversion"/>
  </si>
  <si>
    <t>1-9月進口金額</t>
    <phoneticPr fontId="4" type="noConversion"/>
  </si>
  <si>
    <t>腳踏車用電器</t>
  </si>
  <si>
    <t>照明設備</t>
  </si>
  <si>
    <t>(</t>
  </si>
  <si>
    <t>set)</t>
  </si>
  <si>
    <t>腳踏車照明視</t>
  </si>
  <si>
    <t>覺信號設備</t>
  </si>
  <si>
    <t>pce)</t>
  </si>
  <si>
    <t>其他車架.前叉</t>
  </si>
  <si>
    <t>及相關零件</t>
  </si>
  <si>
    <t>輪圈</t>
  </si>
  <si>
    <t>輪圈及輪幅</t>
    <phoneticPr fontId="4" type="noConversion"/>
  </si>
  <si>
    <t>輪轂(倒煞車輪</t>
  </si>
  <si>
    <t>及輪轂煞車除</t>
  </si>
  <si>
    <t>外)</t>
  </si>
  <si>
    <t>飛輪之鏈輪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</si>
  <si>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</si>
  <si>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</si>
  <si>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</si>
  <si>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</si>
  <si>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</si>
  <si>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</si>
  <si>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</si>
  <si>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</si>
  <si>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</si>
  <si>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</si>
  <si>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</si>
  <si>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腳踏車用飛輪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</si>
  <si>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</si>
  <si>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</si>
  <si>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</si>
  <si>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</si>
  <si>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</si>
  <si>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</si>
  <si>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</si>
  <si>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</si>
  <si>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</si>
  <si>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</si>
  <si>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t>2018年/2017年1-9月同期自行車主要零件出口統計比較</t>
    <phoneticPr fontId="4" type="noConversion"/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</si>
  <si>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</si>
  <si>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2018年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</si>
  <si>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</si>
  <si>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2018年</t>
    <phoneticPr fontId="4" type="noConversion"/>
  </si>
  <si>
    <t>2017年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</si>
  <si>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</si>
  <si>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數量(kg)</t>
    <phoneticPr fontId="4" type="noConversion"/>
  </si>
  <si>
    <t>數量(kg)</t>
    <phoneticPr fontId="4" type="noConversion"/>
  </si>
  <si>
    <t>金額(US$)</t>
    <phoneticPr fontId="4" type="noConversion"/>
  </si>
  <si>
    <t>輪幅</t>
    <phoneticPr fontId="4" type="noConversion"/>
  </si>
  <si>
    <t>輪圈及輪幅</t>
    <phoneticPr fontId="4" type="noConversion"/>
  </si>
  <si>
    <t>及輪轂煞車除外</t>
    <phoneticPr fontId="4" type="noConversion"/>
  </si>
  <si>
    <t>2018年/2017年1-9月同期自行車主要零件進口統計比較</t>
    <phoneticPr fontId="4" type="noConversion"/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</si>
  <si>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</si>
  <si>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2018年</t>
    <phoneticPr fontId="4" type="noConversion"/>
  </si>
  <si>
    <t>2017年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</si>
  <si>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</si>
  <si>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數量(kg)</t>
    <phoneticPr fontId="4" type="noConversion"/>
  </si>
  <si>
    <t>輪幅</t>
    <phoneticPr fontId="4" type="noConversion"/>
  </si>
  <si>
    <t>輪圈及輪幅</t>
    <phoneticPr fontId="4" type="noConversion"/>
  </si>
  <si>
    <t>及輪轂煞車除外</t>
    <phoneticPr fontId="4" type="noConversion"/>
  </si>
  <si>
    <t>資料來源: 經濟部國貿局,臺灣自行車輸出業同業公會整理</t>
    <phoneticPr fontId="4" type="noConversion"/>
  </si>
  <si>
    <t>2018年9月台灣自行車主要零件進出口統計</t>
    <phoneticPr fontId="4" type="noConversion"/>
  </si>
  <si>
    <t>腳踏車用電器照明設備(85121010001)</t>
    <phoneticPr fontId="4" type="noConversion"/>
  </si>
  <si>
    <t>腳踏車照明視覺信號設備(85121020009)</t>
    <phoneticPr fontId="4" type="noConversion"/>
  </si>
  <si>
    <t>出口國家</t>
  </si>
  <si>
    <t>金額(FOB-US$)</t>
  </si>
  <si>
    <t>進口國家</t>
  </si>
  <si>
    <t>金額(CIF-US$)</t>
  </si>
  <si>
    <t>美國</t>
    <phoneticPr fontId="4" type="noConversion"/>
  </si>
  <si>
    <t>法國</t>
  </si>
  <si>
    <t>日本</t>
    <phoneticPr fontId="4" type="noConversion"/>
  </si>
  <si>
    <t>日本</t>
  </si>
  <si>
    <t>荷蘭</t>
    <phoneticPr fontId="4" type="noConversion"/>
  </si>
  <si>
    <t>德國</t>
  </si>
  <si>
    <t>柬埔寨</t>
    <phoneticPr fontId="4" type="noConversion"/>
  </si>
  <si>
    <t>芬蘭</t>
    <phoneticPr fontId="4" type="noConversion"/>
  </si>
  <si>
    <t>法國</t>
    <phoneticPr fontId="4" type="noConversion"/>
  </si>
  <si>
    <t>越南</t>
    <phoneticPr fontId="4" type="noConversion"/>
  </si>
  <si>
    <t>英國</t>
    <phoneticPr fontId="4" type="noConversion"/>
  </si>
  <si>
    <t>中國大陸</t>
  </si>
  <si>
    <t>荷蘭</t>
    <phoneticPr fontId="4" type="noConversion"/>
  </si>
  <si>
    <t>美國</t>
    <phoneticPr fontId="4" type="noConversion"/>
  </si>
  <si>
    <t>德國</t>
    <phoneticPr fontId="4" type="noConversion"/>
  </si>
  <si>
    <t>芬蘭</t>
    <phoneticPr fontId="4" type="noConversion"/>
  </si>
  <si>
    <t>德國</t>
    <phoneticPr fontId="4" type="noConversion"/>
  </si>
  <si>
    <t>瑞典</t>
    <phoneticPr fontId="4" type="noConversion"/>
  </si>
  <si>
    <t>日本</t>
    <phoneticPr fontId="4" type="noConversion"/>
  </si>
  <si>
    <t>英國</t>
    <phoneticPr fontId="4" type="noConversion"/>
  </si>
  <si>
    <t>新加坡</t>
    <phoneticPr fontId="4" type="noConversion"/>
  </si>
  <si>
    <t>瑞士</t>
    <phoneticPr fontId="4" type="noConversion"/>
  </si>
  <si>
    <t>泰國</t>
    <phoneticPr fontId="4" type="noConversion"/>
  </si>
  <si>
    <t>韓國</t>
    <phoneticPr fontId="4" type="noConversion"/>
  </si>
  <si>
    <t>加拿大</t>
    <phoneticPr fontId="4" type="noConversion"/>
  </si>
  <si>
    <t>菲律賓</t>
    <phoneticPr fontId="4" type="noConversion"/>
  </si>
  <si>
    <t>加拿大</t>
    <phoneticPr fontId="4" type="noConversion"/>
  </si>
  <si>
    <t>澳大利亞</t>
    <phoneticPr fontId="4" type="noConversion"/>
  </si>
  <si>
    <t>比利時</t>
    <phoneticPr fontId="4" type="noConversion"/>
  </si>
  <si>
    <t>丹麥</t>
    <phoneticPr fontId="4" type="noConversion"/>
  </si>
  <si>
    <t>智利</t>
    <phoneticPr fontId="4" type="noConversion"/>
  </si>
  <si>
    <t>其他國家</t>
  </si>
  <si>
    <t>總計</t>
  </si>
  <si>
    <t>其他車架,前叉及其零件(87149120007)</t>
    <phoneticPr fontId="4" type="noConversion"/>
  </si>
  <si>
    <t>輪圈(87149200108)</t>
    <phoneticPr fontId="4" type="noConversion"/>
  </si>
  <si>
    <t>美國</t>
  </si>
  <si>
    <t>中國大陸　</t>
    <phoneticPr fontId="4" type="noConversion"/>
  </si>
  <si>
    <t>中國大陸</t>
    <phoneticPr fontId="4" type="noConversion"/>
  </si>
  <si>
    <t>印尼</t>
    <phoneticPr fontId="4" type="noConversion"/>
  </si>
  <si>
    <t>菲律賓</t>
    <phoneticPr fontId="4" type="noConversion"/>
  </si>
  <si>
    <t>波蘭</t>
    <phoneticPr fontId="4" type="noConversion"/>
  </si>
  <si>
    <t>柬埔寨</t>
    <phoneticPr fontId="4" type="noConversion"/>
  </si>
  <si>
    <t>中國大陸</t>
    <phoneticPr fontId="4" type="noConversion"/>
  </si>
  <si>
    <t>巴西</t>
    <phoneticPr fontId="4" type="noConversion"/>
  </si>
  <si>
    <t>馬來西亞</t>
    <phoneticPr fontId="4" type="noConversion"/>
  </si>
  <si>
    <t>荷蘭</t>
    <phoneticPr fontId="4" type="noConversion"/>
  </si>
  <si>
    <t>義大利</t>
    <phoneticPr fontId="4" type="noConversion"/>
  </si>
  <si>
    <t>西班牙</t>
    <phoneticPr fontId="4" type="noConversion"/>
  </si>
  <si>
    <t>英國</t>
    <phoneticPr fontId="4" type="noConversion"/>
  </si>
  <si>
    <t>法國</t>
    <phoneticPr fontId="4" type="noConversion"/>
  </si>
  <si>
    <t>比利時</t>
    <phoneticPr fontId="4" type="noConversion"/>
  </si>
  <si>
    <t>瑞士</t>
    <phoneticPr fontId="4" type="noConversion"/>
  </si>
  <si>
    <t>義大利</t>
    <phoneticPr fontId="4" type="noConversion"/>
  </si>
  <si>
    <t>澳門</t>
    <phoneticPr fontId="4" type="noConversion"/>
  </si>
  <si>
    <t>其他國家</t>
    <phoneticPr fontId="4" type="noConversion"/>
  </si>
  <si>
    <t>輪幅(87149200206)</t>
    <phoneticPr fontId="4" type="noConversion"/>
  </si>
  <si>
    <t>輪圈及輪幅(87149200304)</t>
    <phoneticPr fontId="4" type="noConversion"/>
  </si>
  <si>
    <t>羅馬尼亞</t>
    <phoneticPr fontId="4" type="noConversion"/>
  </si>
  <si>
    <t>西班牙</t>
    <phoneticPr fontId="4" type="noConversion"/>
  </si>
  <si>
    <t>斯洛伐克</t>
    <phoneticPr fontId="4" type="noConversion"/>
  </si>
  <si>
    <t>瑞士</t>
  </si>
  <si>
    <t>義大利</t>
    <phoneticPr fontId="4" type="noConversion"/>
  </si>
  <si>
    <t>馬來西亞</t>
    <phoneticPr fontId="4" type="noConversion"/>
  </si>
  <si>
    <t>葡萄牙</t>
    <phoneticPr fontId="4" type="noConversion"/>
  </si>
  <si>
    <t>巴西</t>
    <phoneticPr fontId="4" type="noConversion"/>
  </si>
  <si>
    <t>波蘭</t>
    <phoneticPr fontId="4" type="noConversion"/>
  </si>
  <si>
    <t>法國</t>
    <phoneticPr fontId="4" type="noConversion"/>
  </si>
  <si>
    <t>美國</t>
    <phoneticPr fontId="4" type="noConversion"/>
  </si>
  <si>
    <t>日本</t>
    <phoneticPr fontId="4" type="noConversion"/>
  </si>
  <si>
    <t>葡萄牙</t>
    <phoneticPr fontId="4" type="noConversion"/>
  </si>
  <si>
    <t>越南</t>
    <phoneticPr fontId="4" type="noConversion"/>
  </si>
  <si>
    <t>其他國家</t>
    <phoneticPr fontId="4" type="noConversion"/>
  </si>
  <si>
    <t>其他國家</t>
    <phoneticPr fontId="4" type="noConversion"/>
  </si>
  <si>
    <t>輪轂(倒煞車輪及輪轂煞車除外)(87149310007)</t>
    <phoneticPr fontId="4" type="noConversion"/>
  </si>
  <si>
    <t>飛輪之鏈輪(87149320005)</t>
    <phoneticPr fontId="4" type="noConversion"/>
  </si>
  <si>
    <t>捷克</t>
    <phoneticPr fontId="4" type="noConversion"/>
  </si>
  <si>
    <t>瑞士</t>
    <phoneticPr fontId="4" type="noConversion"/>
  </si>
  <si>
    <t>德國</t>
    <phoneticPr fontId="4" type="noConversion"/>
  </si>
  <si>
    <t>瑞士</t>
    <phoneticPr fontId="4" type="noConversion"/>
  </si>
  <si>
    <t>馬來西亞</t>
  </si>
  <si>
    <t>柬埔寨</t>
    <phoneticPr fontId="4" type="noConversion"/>
  </si>
  <si>
    <t>荷蘭</t>
    <phoneticPr fontId="4" type="noConversion"/>
  </si>
  <si>
    <t>匈牙利</t>
    <phoneticPr fontId="4" type="noConversion"/>
  </si>
  <si>
    <t>西班牙</t>
    <phoneticPr fontId="4" type="noConversion"/>
  </si>
  <si>
    <t>英國</t>
    <phoneticPr fontId="4" type="noConversion"/>
  </si>
  <si>
    <t>印尼</t>
    <phoneticPr fontId="4" type="noConversion"/>
  </si>
  <si>
    <t>新加坡</t>
    <phoneticPr fontId="4" type="noConversion"/>
  </si>
  <si>
    <t>印尼</t>
    <phoneticPr fontId="4" type="noConversion"/>
  </si>
  <si>
    <t>西班牙</t>
    <phoneticPr fontId="4" type="noConversion"/>
  </si>
  <si>
    <t>祕魯</t>
    <phoneticPr fontId="4" type="noConversion"/>
  </si>
  <si>
    <t>煞車鋼線及其零件(87149410006)</t>
    <phoneticPr fontId="4" type="noConversion"/>
  </si>
  <si>
    <t>其他煞車器及其零件(87149490009)</t>
    <phoneticPr fontId="4" type="noConversion"/>
  </si>
  <si>
    <t>中國大陸</t>
    <phoneticPr fontId="4" type="noConversion"/>
  </si>
  <si>
    <t>智利</t>
    <phoneticPr fontId="4" type="noConversion"/>
  </si>
  <si>
    <t>義大利</t>
    <phoneticPr fontId="4" type="noConversion"/>
  </si>
  <si>
    <t>阿根廷</t>
    <phoneticPr fontId="4" type="noConversion"/>
  </si>
  <si>
    <t>捷克</t>
    <phoneticPr fontId="4" type="noConversion"/>
  </si>
  <si>
    <t>美國</t>
    <phoneticPr fontId="4" type="noConversion"/>
  </si>
  <si>
    <t>芬蘭</t>
    <phoneticPr fontId="4" type="noConversion"/>
  </si>
  <si>
    <t>腳踏車車座(87149500007)</t>
    <phoneticPr fontId="4" type="noConversion"/>
  </si>
  <si>
    <t>踏板及其零件(87149610004)</t>
    <phoneticPr fontId="4" type="noConversion"/>
  </si>
  <si>
    <t>比利時</t>
    <phoneticPr fontId="4" type="noConversion"/>
  </si>
  <si>
    <t>德國</t>
    <phoneticPr fontId="4" type="noConversion"/>
  </si>
  <si>
    <t>日本</t>
    <phoneticPr fontId="4" type="noConversion"/>
  </si>
  <si>
    <t>羅馬尼亞</t>
    <phoneticPr fontId="4" type="noConversion"/>
  </si>
  <si>
    <t>荷蘭</t>
    <phoneticPr fontId="4" type="noConversion"/>
  </si>
  <si>
    <t>加拿大</t>
    <phoneticPr fontId="4" type="noConversion"/>
  </si>
  <si>
    <t>德國</t>
    <phoneticPr fontId="4" type="noConversion"/>
  </si>
  <si>
    <t>奧地利</t>
    <phoneticPr fontId="4" type="noConversion"/>
  </si>
  <si>
    <t>中國大陸</t>
    <phoneticPr fontId="4" type="noConversion"/>
  </si>
  <si>
    <t>澳門</t>
    <phoneticPr fontId="4" type="noConversion"/>
  </si>
  <si>
    <t>曲柄齒輪及其零件(87149620002)</t>
    <phoneticPr fontId="4" type="noConversion"/>
  </si>
  <si>
    <t>腳踏車用滾子鏈(73151100209)</t>
    <phoneticPr fontId="4" type="noConversion"/>
  </si>
  <si>
    <t>英國</t>
    <phoneticPr fontId="4" type="noConversion"/>
  </si>
  <si>
    <t>菲律賓</t>
    <phoneticPr fontId="4" type="noConversion"/>
  </si>
  <si>
    <t>荷蘭</t>
    <phoneticPr fontId="4" type="noConversion"/>
  </si>
  <si>
    <t>斯洛伐克</t>
    <phoneticPr fontId="4" type="noConversion"/>
  </si>
  <si>
    <t>葡萄牙</t>
    <phoneticPr fontId="4" type="noConversion"/>
  </si>
  <si>
    <t>捷克</t>
    <phoneticPr fontId="4" type="noConversion"/>
  </si>
  <si>
    <t>丹麥</t>
    <phoneticPr fontId="4" type="noConversion"/>
  </si>
  <si>
    <t>法國</t>
    <phoneticPr fontId="4" type="noConversion"/>
  </si>
  <si>
    <t>中國大陸　</t>
    <phoneticPr fontId="4" type="noConversion"/>
  </si>
  <si>
    <t>腳踏車用變速器(87149990111)</t>
    <phoneticPr fontId="4" type="noConversion"/>
  </si>
  <si>
    <t>腳踏車用飛輪(87149990120)</t>
    <phoneticPr fontId="4" type="noConversion"/>
  </si>
  <si>
    <t>新加坡</t>
  </si>
  <si>
    <t>西班牙</t>
    <phoneticPr fontId="4" type="noConversion"/>
  </si>
  <si>
    <t>羅馬尼亞</t>
    <phoneticPr fontId="4" type="noConversion"/>
  </si>
  <si>
    <t>瑞典</t>
    <phoneticPr fontId="4" type="noConversion"/>
  </si>
  <si>
    <t>巴西</t>
    <phoneticPr fontId="4" type="noConversion"/>
  </si>
  <si>
    <t>美國</t>
    <phoneticPr fontId="4" type="noConversion"/>
  </si>
  <si>
    <t>腳踏車用軸心(87149990139)</t>
    <phoneticPr fontId="4" type="noConversion"/>
  </si>
  <si>
    <t>腳踏車用把手豎管(87149990148)</t>
    <phoneticPr fontId="4" type="noConversion"/>
  </si>
  <si>
    <t>瑞士</t>
    <phoneticPr fontId="4" type="noConversion"/>
  </si>
  <si>
    <t>加拿大</t>
    <phoneticPr fontId="4" type="noConversion"/>
  </si>
  <si>
    <t>越南</t>
    <phoneticPr fontId="4" type="noConversion"/>
  </si>
  <si>
    <t>巴西</t>
    <phoneticPr fontId="4" type="noConversion"/>
  </si>
  <si>
    <t>澳大利亞</t>
    <phoneticPr fontId="4" type="noConversion"/>
  </si>
  <si>
    <t>比利時</t>
    <phoneticPr fontId="4" type="noConversion"/>
  </si>
  <si>
    <t>越南</t>
    <phoneticPr fontId="4" type="noConversion"/>
  </si>
  <si>
    <t>腳踏車用座管及上下管(87149990157)</t>
    <phoneticPr fontId="4" type="noConversion"/>
  </si>
  <si>
    <t>腳踏車用把手(87149990166)</t>
    <phoneticPr fontId="4" type="noConversion"/>
  </si>
  <si>
    <t>印尼</t>
    <phoneticPr fontId="4" type="noConversion"/>
  </si>
  <si>
    <t>澳大利亞</t>
    <phoneticPr fontId="4" type="noConversion"/>
  </si>
  <si>
    <t>韓國</t>
    <phoneticPr fontId="4" type="noConversion"/>
  </si>
  <si>
    <t>荷蘭</t>
  </si>
  <si>
    <t>加拿大</t>
    <phoneticPr fontId="4" type="noConversion"/>
  </si>
  <si>
    <t>腳踏車用新橡膠氣胎(40115000008)</t>
    <phoneticPr fontId="4" type="noConversion"/>
  </si>
  <si>
    <t>腳踏車用橡膠內胎(40132000003)</t>
    <phoneticPr fontId="4" type="noConversion"/>
  </si>
  <si>
    <t>印度</t>
    <phoneticPr fontId="4" type="noConversion"/>
  </si>
  <si>
    <t>泰國</t>
  </si>
  <si>
    <t>塞爾維亞</t>
    <phoneticPr fontId="4" type="noConversion"/>
  </si>
  <si>
    <t>泰國</t>
    <phoneticPr fontId="4" type="noConversion"/>
  </si>
  <si>
    <t>印尼</t>
    <phoneticPr fontId="4" type="noConversion"/>
  </si>
  <si>
    <t>斯里蘭卡</t>
    <phoneticPr fontId="4" type="noConversion"/>
  </si>
  <si>
    <t>捷克</t>
    <phoneticPr fontId="4" type="noConversion"/>
  </si>
  <si>
    <t>賽普勒斯</t>
    <phoneticPr fontId="4" type="noConversion"/>
  </si>
  <si>
    <t>資料來源: 經濟部國貿局,臺灣自行車輸出業同業公會整理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</si>
</sst>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</numFmts>
  <fonts count="6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b/>
      <sz val="14"/>
      <color indexed="10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sz val="12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sz val="12"/>
      <color rgb="FFFF0000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1"/>
      <color indexed="12"/>
      <name val="Times New Roman"/>
      <family val="1"/>
    </font>
    <font>
      <sz val="11"/>
      <name val="Times New Roman"/>
      <family val="1"/>
    </font>
    <font>
      <sz val="16"/>
      <name val="華康仿宋體"/>
      <family val="3"/>
      <charset val="136"/>
    </font>
    <font>
      <u/>
      <sz val="9"/>
      <color indexed="12"/>
      <name val="Times New Roman"/>
      <family val="1"/>
    </font>
    <font>
      <sz val="12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</cellStyleXfs>
  <cellXfs count="547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43" fontId="0" fillId="0" borderId="6" xfId="0" applyNumberFormat="1" applyBorder="1" applyAlignment="1"/>
    <xf numFmtId="10" fontId="0" fillId="0" borderId="6" xfId="3" applyNumberFormat="1" applyFont="1" applyBorder="1" applyAlignment="1"/>
    <xf numFmtId="43" fontId="0" fillId="0" borderId="9" xfId="0" applyNumberForma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43" fontId="0" fillId="0" borderId="6" xfId="0" applyNumberFormat="1" applyBorder="1" applyAlignment="1">
      <alignment horizontal="center"/>
    </xf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43" fontId="0" fillId="0" borderId="10" xfId="0" applyNumberForma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Border="1" applyAlignment="1">
      <alignment horizontal="center"/>
    </xf>
    <xf numFmtId="176" fontId="0" fillId="2" borderId="0" xfId="0" applyNumberFormat="1" applyFill="1" applyBorder="1" applyAlignment="1"/>
    <xf numFmtId="43" fontId="0" fillId="2" borderId="0" xfId="0" applyNumberFormat="1" applyFill="1" applyBorder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176" fontId="8" fillId="0" borderId="8" xfId="0" quotePrefix="1" applyNumberFormat="1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76" fontId="0" fillId="0" borderId="11" xfId="0" applyNumberForma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ont="1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43" fontId="19" fillId="0" borderId="8" xfId="0" applyNumberFormat="1" applyFont="1" applyBorder="1" applyAlignment="1">
      <alignment horizontal="center"/>
    </xf>
    <xf numFmtId="43" fontId="16" fillId="0" borderId="8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10" fontId="17" fillId="0" borderId="9" xfId="0" applyNumberFormat="1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0" fontId="7" fillId="0" borderId="9" xfId="3" applyNumberFormat="1" applyFont="1" applyBorder="1" applyAlignment="1"/>
    <xf numFmtId="10" fontId="23" fillId="0" borderId="9" xfId="3" applyNumberFormat="1" applyFont="1" applyBorder="1" applyAlignment="1"/>
    <xf numFmtId="10" fontId="23" fillId="2" borderId="9" xfId="3" applyNumberFormat="1" applyFont="1" applyFill="1" applyBorder="1" applyAlignment="1"/>
    <xf numFmtId="176" fontId="13" fillId="0" borderId="10" xfId="0" applyNumberFormat="1" applyFont="1" applyBorder="1" applyAlignment="1"/>
    <xf numFmtId="10" fontId="19" fillId="0" borderId="9" xfId="3" applyNumberFormat="1" applyFont="1" applyBorder="1" applyAlignment="1"/>
    <xf numFmtId="43" fontId="19" fillId="0" borderId="9" xfId="0" applyNumberFormat="1" applyFont="1" applyBorder="1" applyAlignment="1"/>
    <xf numFmtId="43" fontId="13" fillId="0" borderId="9" xfId="0" applyNumberFormat="1" applyFont="1" applyBorder="1" applyAlignment="1"/>
    <xf numFmtId="176" fontId="13" fillId="2" borderId="10" xfId="0" applyNumberFormat="1" applyFont="1" applyFill="1" applyBorder="1" applyAlignment="1"/>
    <xf numFmtId="177" fontId="19" fillId="0" borderId="9" xfId="3" applyNumberFormat="1" applyFont="1" applyBorder="1" applyAlignment="1"/>
    <xf numFmtId="10" fontId="19" fillId="0" borderId="6" xfId="3" applyNumberFormat="1" applyFont="1" applyBorder="1" applyAlignment="1"/>
    <xf numFmtId="0" fontId="0" fillId="0" borderId="6" xfId="0" applyBorder="1" applyAlignment="1"/>
    <xf numFmtId="0" fontId="19" fillId="0" borderId="9" xfId="0" applyFont="1" applyBorder="1" applyAlignment="1"/>
    <xf numFmtId="10" fontId="23" fillId="2" borderId="6" xfId="3" applyNumberFormat="1" applyFont="1" applyFill="1" applyBorder="1" applyAlignment="1"/>
    <xf numFmtId="10" fontId="7" fillId="2" borderId="6" xfId="3" applyNumberFormat="1" applyFont="1" applyFill="1" applyBorder="1" applyAlignment="1"/>
    <xf numFmtId="10" fontId="19" fillId="2" borderId="9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Border="1" applyAlignment="1"/>
    <xf numFmtId="43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0" fontId="15" fillId="0" borderId="8" xfId="0" quotePrefix="1" applyFont="1" applyBorder="1" applyAlignment="1">
      <alignment horizontal="center"/>
    </xf>
    <xf numFmtId="176" fontId="8" fillId="0" borderId="4" xfId="0" quotePrefix="1" applyNumberFormat="1" applyFont="1" applyBorder="1" applyAlignment="1">
      <alignment horizontal="center"/>
    </xf>
    <xf numFmtId="176" fontId="16" fillId="0" borderId="8" xfId="0" quotePrefix="1" applyNumberFormat="1" applyFont="1" applyBorder="1" applyAlignment="1">
      <alignment horizontal="center"/>
    </xf>
    <xf numFmtId="10" fontId="17" fillId="0" borderId="7" xfId="3" quotePrefix="1" applyNumberFormat="1" applyFont="1" applyBorder="1" applyAlignment="1">
      <alignment horizontal="center"/>
    </xf>
    <xf numFmtId="176" fontId="16" fillId="0" borderId="9" xfId="0" applyNumberFormat="1" applyFont="1" applyBorder="1" applyAlignment="1">
      <alignment horizontal="center"/>
    </xf>
    <xf numFmtId="10" fontId="17" fillId="0" borderId="6" xfId="3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176" fontId="14" fillId="2" borderId="0" xfId="0" applyNumberFormat="1" applyFont="1" applyFill="1" applyBorder="1" applyAlignment="1"/>
    <xf numFmtId="0" fontId="13" fillId="0" borderId="0" xfId="0" applyFont="1" applyBorder="1" applyAlignment="1"/>
    <xf numFmtId="10" fontId="14" fillId="0" borderId="0" xfId="0" applyNumberFormat="1" applyFont="1" applyBorder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0" xfId="0" applyFill="1" applyBorder="1" applyAlignment="1"/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0" fontId="23" fillId="0" borderId="10" xfId="3" applyNumberFormat="1" applyFont="1" applyBorder="1" applyAlignment="1"/>
    <xf numFmtId="10" fontId="7" fillId="0" borderId="10" xfId="3" applyNumberFormat="1" applyFont="1" applyBorder="1" applyAlignment="1"/>
    <xf numFmtId="10" fontId="23" fillId="2" borderId="10" xfId="3" applyNumberFormat="1" applyFont="1" applyFill="1" applyBorder="1" applyAlignment="1"/>
    <xf numFmtId="10" fontId="7" fillId="2" borderId="10" xfId="3" applyNumberFormat="1" applyFont="1" applyFill="1" applyBorder="1" applyAlignment="1"/>
    <xf numFmtId="176" fontId="13" fillId="2" borderId="0" xfId="0" applyNumberFormat="1" applyFont="1" applyFill="1" applyBorder="1" applyAlignment="1"/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" fontId="8" fillId="0" borderId="10" xfId="0" applyNumberFormat="1" applyFont="1" applyBorder="1" applyAlignment="1">
      <alignment horizontal="center"/>
    </xf>
    <xf numFmtId="1" fontId="16" fillId="0" borderId="10" xfId="0" applyNumberFormat="1" applyFont="1" applyBorder="1" applyAlignment="1">
      <alignment horizontal="center"/>
    </xf>
    <xf numFmtId="10" fontId="14" fillId="0" borderId="10" xfId="3" applyNumberFormat="1" applyFont="1" applyBorder="1" applyAlignment="1"/>
    <xf numFmtId="10" fontId="14" fillId="2" borderId="10" xfId="3" applyNumberFormat="1" applyFont="1" applyFill="1" applyBorder="1" applyAlignment="1"/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7" fillId="2" borderId="3" xfId="0" applyNumberFormat="1" applyFont="1" applyFill="1" applyBorder="1" applyAlignment="1"/>
    <xf numFmtId="43" fontId="27" fillId="0" borderId="5" xfId="0" applyNumberFormat="1" applyFont="1" applyBorder="1" applyAlignment="1">
      <alignment horizontal="center"/>
    </xf>
    <xf numFmtId="0" fontId="25" fillId="2" borderId="5" xfId="0" quotePrefix="1" applyFont="1" applyFill="1" applyBorder="1" applyAlignment="1">
      <alignment horizontal="center"/>
    </xf>
    <xf numFmtId="0" fontId="8" fillId="2" borderId="16" xfId="0" quotePrefix="1" applyFont="1" applyFill="1" applyBorder="1" applyAlignment="1">
      <alignment horizontal="center"/>
    </xf>
    <xf numFmtId="176" fontId="0" fillId="2" borderId="16" xfId="0" applyNumberFormat="1" applyFill="1" applyBorder="1" applyAlignment="1"/>
    <xf numFmtId="43" fontId="0" fillId="2" borderId="17" xfId="0" applyNumberFormat="1" applyFill="1" applyBorder="1" applyAlignment="1"/>
    <xf numFmtId="176" fontId="0" fillId="0" borderId="16" xfId="0" applyNumberFormat="1" applyBorder="1" applyAlignment="1"/>
    <xf numFmtId="10" fontId="0" fillId="2" borderId="17" xfId="3" applyNumberFormat="1" applyFont="1" applyFill="1" applyBorder="1" applyAlignment="1"/>
    <xf numFmtId="43" fontId="0" fillId="2" borderId="16" xfId="0" applyNumberFormat="1" applyFill="1" applyBorder="1" applyAlignment="1"/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176" fontId="0" fillId="0" borderId="8" xfId="0" applyNumberFormat="1" applyBorder="1" applyAlignment="1">
      <alignment horizontal="center"/>
    </xf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10" fontId="0" fillId="2" borderId="10" xfId="3" applyNumberFormat="1" applyFont="1" applyFill="1" applyBorder="1" applyAlignment="1">
      <alignment horizontal="center"/>
    </xf>
    <xf numFmtId="176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Border="1" applyAlignment="1">
      <alignment horizontal="centerContinuous"/>
    </xf>
    <xf numFmtId="0" fontId="11" fillId="0" borderId="0" xfId="0" applyFont="1" applyBorder="1" applyAlignment="1">
      <alignment horizontal="centerContinuous"/>
    </xf>
    <xf numFmtId="10" fontId="12" fillId="0" borderId="0" xfId="0" applyNumberFormat="1" applyFont="1" applyBorder="1" applyAlignment="1">
      <alignment horizontal="centerContinuous"/>
    </xf>
    <xf numFmtId="10" fontId="14" fillId="2" borderId="3" xfId="0" applyNumberFormat="1" applyFont="1" applyFill="1" applyBorder="1" applyAlignment="1"/>
    <xf numFmtId="0" fontId="0" fillId="0" borderId="1" xfId="0" applyBorder="1" applyAlignment="1"/>
    <xf numFmtId="0" fontId="25" fillId="0" borderId="5" xfId="0" quotePrefix="1" applyFont="1" applyBorder="1" applyAlignment="1">
      <alignment horizontal="center"/>
    </xf>
    <xf numFmtId="0" fontId="8" fillId="0" borderId="5" xfId="0" quotePrefix="1" applyFont="1" applyBorder="1" applyAlignment="1">
      <alignment horizontal="center"/>
    </xf>
    <xf numFmtId="0" fontId="16" fillId="0" borderId="5" xfId="0" quotePrefix="1" applyFont="1" applyBorder="1" applyAlignment="1">
      <alignment horizontal="center"/>
    </xf>
    <xf numFmtId="10" fontId="18" fillId="0" borderId="5" xfId="0" applyNumberFormat="1" applyFont="1" applyBorder="1" applyAlignment="1">
      <alignment horizontal="center"/>
    </xf>
    <xf numFmtId="10" fontId="18" fillId="0" borderId="5" xfId="0" quotePrefix="1" applyNumberFormat="1" applyFont="1" applyBorder="1" applyAlignment="1">
      <alignment horizontal="center"/>
    </xf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0" fontId="0" fillId="2" borderId="11" xfId="0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13" fillId="2" borderId="9" xfId="0" applyNumberFormat="1" applyFont="1" applyFill="1" applyBorder="1" applyAlignment="1"/>
    <xf numFmtId="176" fontId="0" fillId="0" borderId="9" xfId="0" applyNumberFormat="1" applyBorder="1" applyAlignment="1"/>
    <xf numFmtId="176" fontId="13" fillId="0" borderId="9" xfId="0" applyNumberFormat="1" applyFont="1" applyBorder="1" applyAlignment="1"/>
    <xf numFmtId="10" fontId="14" fillId="0" borderId="9" xfId="3" applyNumberFormat="1" applyFont="1" applyBorder="1" applyAlignment="1"/>
    <xf numFmtId="177" fontId="14" fillId="0" borderId="10" xfId="3" applyNumberFormat="1" applyFont="1" applyBorder="1" applyAlignment="1">
      <alignment horizontal="right"/>
    </xf>
    <xf numFmtId="10" fontId="14" fillId="2" borderId="9" xfId="3" applyNumberFormat="1" applyFont="1" applyFill="1" applyBorder="1" applyAlignment="1"/>
    <xf numFmtId="177" fontId="14" fillId="0" borderId="9" xfId="3" applyNumberFormat="1" applyFont="1" applyBorder="1" applyAlignment="1">
      <alignment horizontal="right"/>
    </xf>
    <xf numFmtId="176" fontId="13" fillId="0" borderId="0" xfId="0" applyNumberFormat="1" applyFont="1" applyBorder="1" applyAlignment="1"/>
    <xf numFmtId="10" fontId="14" fillId="0" borderId="0" xfId="3" applyNumberFormat="1" applyFont="1" applyBorder="1" applyAlignment="1"/>
    <xf numFmtId="0" fontId="8" fillId="0" borderId="0" xfId="0" quotePrefix="1" applyFont="1" applyBorder="1" applyAlignment="1">
      <alignment horizontal="left"/>
    </xf>
    <xf numFmtId="0" fontId="29" fillId="0" borderId="7" xfId="0" applyFont="1" applyBorder="1" applyAlignment="1">
      <alignment horizontal="left"/>
    </xf>
    <xf numFmtId="0" fontId="30" fillId="0" borderId="13" xfId="0" applyFont="1" applyBorder="1" applyAlignment="1">
      <alignment horizontal="centerContinuous"/>
    </xf>
    <xf numFmtId="0" fontId="31" fillId="0" borderId="13" xfId="0" applyFont="1" applyBorder="1" applyAlignment="1">
      <alignment horizontal="centerContinuous"/>
    </xf>
    <xf numFmtId="0" fontId="31" fillId="0" borderId="15" xfId="0" applyFont="1" applyBorder="1" applyAlignment="1">
      <alignment horizontal="centerContinuous"/>
    </xf>
    <xf numFmtId="0" fontId="32" fillId="0" borderId="0" xfId="0" applyFont="1" applyAlignment="1"/>
    <xf numFmtId="0" fontId="29" fillId="0" borderId="6" xfId="0" applyFont="1" applyBorder="1" applyAlignment="1">
      <alignment horizontal="left"/>
    </xf>
    <xf numFmtId="0" fontId="30" fillId="0" borderId="12" xfId="0" applyFont="1" applyBorder="1" applyAlignment="1">
      <alignment horizontal="centerContinuous"/>
    </xf>
    <xf numFmtId="0" fontId="31" fillId="0" borderId="12" xfId="0" applyFont="1" applyBorder="1" applyAlignment="1">
      <alignment horizontal="centerContinuous"/>
    </xf>
    <xf numFmtId="0" fontId="31" fillId="0" borderId="14" xfId="0" applyFont="1" applyBorder="1" applyAlignment="1">
      <alignment horizontal="centerContinuous"/>
    </xf>
    <xf numFmtId="0" fontId="9" fillId="0" borderId="8" xfId="0" quotePrefix="1" applyFont="1" applyBorder="1" applyAlignment="1">
      <alignment horizontal="center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76" fontId="9" fillId="2" borderId="12" xfId="0" applyNumberFormat="1" applyFont="1" applyFill="1" applyBorder="1" applyAlignment="1"/>
    <xf numFmtId="10" fontId="9" fillId="2" borderId="6" xfId="3" applyNumberFormat="1" applyFont="1" applyFill="1" applyBorder="1" applyAlignment="1"/>
    <xf numFmtId="176" fontId="9" fillId="2" borderId="6" xfId="0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2" fontId="9" fillId="0" borderId="9" xfId="0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176" fontId="9" fillId="2" borderId="10" xfId="0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176" fontId="9" fillId="2" borderId="10" xfId="0" quotePrefix="1" applyNumberFormat="1" applyFont="1" applyFill="1" applyBorder="1" applyAlignment="1"/>
    <xf numFmtId="0" fontId="9" fillId="2" borderId="0" xfId="0" quotePrefix="1" applyFont="1" applyFill="1" applyBorder="1" applyAlignment="1">
      <alignment horizontal="center"/>
    </xf>
    <xf numFmtId="176" fontId="9" fillId="2" borderId="0" xfId="0" quotePrefix="1" applyNumberFormat="1" applyFont="1" applyFill="1" applyBorder="1" applyAlignment="1"/>
    <xf numFmtId="176" fontId="9" fillId="2" borderId="0" xfId="0" quotePrefix="1" applyNumberFormat="1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center"/>
    </xf>
    <xf numFmtId="176" fontId="9" fillId="0" borderId="0" xfId="0" quotePrefix="1" applyNumberFormat="1" applyFont="1" applyBorder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Continuous"/>
    </xf>
    <xf numFmtId="0" fontId="35" fillId="0" borderId="0" xfId="0" applyFont="1" applyAlignment="1">
      <alignment horizontal="centerContinuous"/>
    </xf>
    <xf numFmtId="10" fontId="36" fillId="0" borderId="0" xfId="0" applyNumberFormat="1" applyFont="1" applyAlignment="1">
      <alignment horizontal="centerContinuous"/>
    </xf>
    <xf numFmtId="10" fontId="36" fillId="0" borderId="0" xfId="0" applyNumberFormat="1" applyFont="1" applyAlignment="1">
      <alignment horizontal="center"/>
    </xf>
    <xf numFmtId="0" fontId="37" fillId="0" borderId="0" xfId="0" applyFont="1" applyAlignment="1"/>
    <xf numFmtId="0" fontId="38" fillId="0" borderId="0" xfId="0" applyFont="1" applyAlignment="1"/>
    <xf numFmtId="10" fontId="39" fillId="0" borderId="0" xfId="0" applyNumberFormat="1" applyFont="1" applyAlignment="1"/>
    <xf numFmtId="10" fontId="39" fillId="0" borderId="12" xfId="0" applyNumberFormat="1" applyFont="1" applyBorder="1" applyAlignment="1">
      <alignment horizontal="center"/>
    </xf>
    <xf numFmtId="0" fontId="40" fillId="0" borderId="7" xfId="0" applyFont="1" applyBorder="1" applyAlignment="1">
      <alignment horizontal="left"/>
    </xf>
    <xf numFmtId="0" fontId="40" fillId="0" borderId="13" xfId="0" applyFont="1" applyBorder="1" applyAlignment="1">
      <alignment horizontal="centerContinuous"/>
    </xf>
    <xf numFmtId="0" fontId="41" fillId="0" borderId="13" xfId="0" applyFont="1" applyBorder="1" applyAlignment="1">
      <alignment horizontal="centerContinuous"/>
    </xf>
    <xf numFmtId="0" fontId="37" fillId="0" borderId="15" xfId="0" applyFont="1" applyBorder="1" applyAlignment="1"/>
    <xf numFmtId="0" fontId="40" fillId="0" borderId="6" xfId="0" applyFont="1" applyBorder="1" applyAlignment="1">
      <alignment horizontal="left"/>
    </xf>
    <xf numFmtId="0" fontId="40" fillId="0" borderId="12" xfId="0" applyFont="1" applyBorder="1" applyAlignment="1">
      <alignment horizontal="centerContinuous"/>
    </xf>
    <xf numFmtId="0" fontId="41" fillId="0" borderId="12" xfId="0" applyFont="1" applyBorder="1" applyAlignment="1">
      <alignment horizontal="centerContinuous"/>
    </xf>
    <xf numFmtId="0" fontId="37" fillId="0" borderId="14" xfId="0" applyFont="1" applyBorder="1" applyAlignment="1"/>
    <xf numFmtId="0" fontId="37" fillId="0" borderId="4" xfId="0" quotePrefix="1" applyFont="1" applyBorder="1" applyAlignment="1">
      <alignment horizontal="center"/>
    </xf>
    <xf numFmtId="0" fontId="38" fillId="0" borderId="8" xfId="0" quotePrefix="1" applyFont="1" applyBorder="1" applyAlignment="1">
      <alignment horizontal="center"/>
    </xf>
    <xf numFmtId="10" fontId="39" fillId="0" borderId="10" xfId="3" applyNumberFormat="1" applyFont="1" applyBorder="1" applyAlignment="1">
      <alignment horizontal="center"/>
    </xf>
    <xf numFmtId="0" fontId="37" fillId="0" borderId="8" xfId="0" quotePrefix="1" applyFont="1" applyBorder="1" applyAlignment="1">
      <alignment horizontal="center"/>
    </xf>
    <xf numFmtId="43" fontId="42" fillId="0" borderId="8" xfId="0" applyNumberFormat="1" applyFont="1" applyBorder="1" applyAlignment="1">
      <alignment horizontal="center"/>
    </xf>
    <xf numFmtId="43" fontId="38" fillId="0" borderId="5" xfId="0" quotePrefix="1" applyNumberFormat="1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10" fontId="39" fillId="0" borderId="9" xfId="0" applyNumberFormat="1" applyFont="1" applyBorder="1" applyAlignment="1">
      <alignment horizontal="center"/>
    </xf>
    <xf numFmtId="0" fontId="37" fillId="0" borderId="14" xfId="0" quotePrefix="1" applyFont="1" applyBorder="1" applyAlignment="1">
      <alignment horizontal="center"/>
    </xf>
    <xf numFmtId="0" fontId="38" fillId="0" borderId="9" xfId="0" applyFont="1" applyBorder="1" applyAlignment="1">
      <alignment horizontal="center"/>
    </xf>
    <xf numFmtId="43" fontId="43" fillId="0" borderId="9" xfId="0" applyNumberFormat="1" applyFont="1" applyBorder="1" applyAlignment="1">
      <alignment horizontal="center"/>
    </xf>
    <xf numFmtId="43" fontId="44" fillId="0" borderId="9" xfId="0" applyNumberFormat="1" applyFont="1" applyBorder="1" applyAlignment="1">
      <alignment horizontal="center"/>
    </xf>
    <xf numFmtId="0" fontId="37" fillId="2" borderId="4" xfId="0" applyFont="1" applyFill="1" applyBorder="1" applyAlignment="1">
      <alignment horizontal="center"/>
    </xf>
    <xf numFmtId="0" fontId="37" fillId="2" borderId="7" xfId="0" applyFont="1" applyFill="1" applyBorder="1" applyAlignment="1"/>
    <xf numFmtId="0" fontId="38" fillId="2" borderId="8" xfId="0" applyFont="1" applyFill="1" applyBorder="1" applyAlignment="1"/>
    <xf numFmtId="10" fontId="39" fillId="2" borderId="5" xfId="0" applyNumberFormat="1" applyFont="1" applyFill="1" applyBorder="1" applyAlignment="1"/>
    <xf numFmtId="0" fontId="37" fillId="2" borderId="13" xfId="0" applyFont="1" applyFill="1" applyBorder="1" applyAlignment="1"/>
    <xf numFmtId="10" fontId="39" fillId="2" borderId="5" xfId="0" applyNumberFormat="1" applyFont="1" applyFill="1" applyBorder="1" applyAlignment="1">
      <alignment horizontal="center"/>
    </xf>
    <xf numFmtId="43" fontId="42" fillId="2" borderId="15" xfId="0" applyNumberFormat="1" applyFont="1" applyFill="1" applyBorder="1" applyAlignment="1"/>
    <xf numFmtId="43" fontId="38" fillId="2" borderId="8" xfId="0" applyNumberFormat="1" applyFont="1" applyFill="1" applyBorder="1" applyAlignment="1"/>
    <xf numFmtId="10" fontId="39" fillId="2" borderId="8" xfId="0" applyNumberFormat="1" applyFont="1" applyFill="1" applyBorder="1" applyAlignment="1"/>
    <xf numFmtId="176" fontId="37" fillId="2" borderId="6" xfId="0" applyNumberFormat="1" applyFont="1" applyFill="1" applyBorder="1" applyAlignment="1"/>
    <xf numFmtId="176" fontId="38" fillId="2" borderId="9" xfId="0" applyNumberFormat="1" applyFont="1" applyFill="1" applyBorder="1" applyAlignment="1">
      <alignment horizontal="center"/>
    </xf>
    <xf numFmtId="10" fontId="37" fillId="0" borderId="9" xfId="3" applyNumberFormat="1" applyFont="1" applyFill="1" applyBorder="1" applyAlignment="1">
      <alignment horizontal="center"/>
    </xf>
    <xf numFmtId="176" fontId="37" fillId="2" borderId="12" xfId="0" applyNumberFormat="1" applyFont="1" applyFill="1" applyBorder="1" applyAlignment="1"/>
    <xf numFmtId="176" fontId="38" fillId="2" borderId="6" xfId="0" applyNumberFormat="1" applyFont="1" applyFill="1" applyBorder="1" applyAlignment="1"/>
    <xf numFmtId="10" fontId="37" fillId="0" borderId="9" xfId="3" applyNumberFormat="1" applyFont="1" applyBorder="1" applyAlignment="1">
      <alignment horizontal="center"/>
    </xf>
    <xf numFmtId="43" fontId="42" fillId="0" borderId="6" xfId="0" applyNumberFormat="1" applyFont="1" applyBorder="1" applyAlignment="1"/>
    <xf numFmtId="43" fontId="38" fillId="2" borderId="6" xfId="0" applyNumberFormat="1" applyFont="1" applyFill="1" applyBorder="1" applyAlignment="1"/>
    <xf numFmtId="10" fontId="37" fillId="2" borderId="9" xfId="3" applyNumberFormat="1" applyFont="1" applyFill="1" applyBorder="1" applyAlignment="1"/>
    <xf numFmtId="0" fontId="37" fillId="0" borderId="10" xfId="0" quotePrefix="1" applyFont="1" applyBorder="1" applyAlignment="1">
      <alignment horizontal="center"/>
    </xf>
    <xf numFmtId="176" fontId="37" fillId="0" borderId="6" xfId="0" applyNumberFormat="1" applyFont="1" applyBorder="1" applyAlignment="1"/>
    <xf numFmtId="176" fontId="38" fillId="0" borderId="6" xfId="0" applyNumberFormat="1" applyFont="1" applyBorder="1" applyAlignment="1"/>
    <xf numFmtId="176" fontId="37" fillId="0" borderId="10" xfId="0" applyNumberFormat="1" applyFont="1" applyBorder="1" applyAlignment="1"/>
    <xf numFmtId="176" fontId="38" fillId="0" borderId="10" xfId="0" applyNumberFormat="1" applyFont="1" applyBorder="1" applyAlignment="1"/>
    <xf numFmtId="0" fontId="37" fillId="0" borderId="10" xfId="0" applyFont="1" applyBorder="1" applyAlignment="1">
      <alignment horizontal="center"/>
    </xf>
    <xf numFmtId="10" fontId="45" fillId="2" borderId="9" xfId="3" applyNumberFormat="1" applyFont="1" applyFill="1" applyBorder="1" applyAlignment="1"/>
    <xf numFmtId="176" fontId="38" fillId="0" borderId="10" xfId="0" applyNumberFormat="1" applyFont="1" applyBorder="1" applyAlignment="1">
      <alignment horizontal="center"/>
    </xf>
    <xf numFmtId="10" fontId="39" fillId="0" borderId="9" xfId="3" applyNumberFormat="1" applyFont="1" applyBorder="1" applyAlignment="1">
      <alignment horizontal="center"/>
    </xf>
    <xf numFmtId="43" fontId="42" fillId="0" borderId="9" xfId="0" applyNumberFormat="1" applyFont="1" applyBorder="1" applyAlignment="1"/>
    <xf numFmtId="43" fontId="38" fillId="0" borderId="9" xfId="0" applyNumberFormat="1" applyFont="1" applyBorder="1" applyAlignment="1"/>
    <xf numFmtId="10" fontId="39" fillId="0" borderId="9" xfId="3" applyNumberFormat="1" applyFont="1" applyBorder="1" applyAlignment="1"/>
    <xf numFmtId="0" fontId="37" fillId="2" borderId="10" xfId="0" quotePrefix="1" applyFont="1" applyFill="1" applyBorder="1" applyAlignment="1">
      <alignment horizontal="center"/>
    </xf>
    <xf numFmtId="176" fontId="37" fillId="2" borderId="10" xfId="0" applyNumberFormat="1" applyFont="1" applyFill="1" applyBorder="1" applyAlignment="1"/>
    <xf numFmtId="176" fontId="38" fillId="2" borderId="10" xfId="0" applyNumberFormat="1" applyFont="1" applyFill="1" applyBorder="1" applyAlignment="1">
      <alignment horizontal="center"/>
    </xf>
    <xf numFmtId="10" fontId="37" fillId="0" borderId="10" xfId="3" applyNumberFormat="1" applyFont="1" applyBorder="1" applyAlignment="1">
      <alignment horizontal="center"/>
    </xf>
    <xf numFmtId="176" fontId="38" fillId="2" borderId="10" xfId="0" applyNumberFormat="1" applyFont="1" applyFill="1" applyBorder="1" applyAlignment="1"/>
    <xf numFmtId="10" fontId="45" fillId="0" borderId="10" xfId="3" applyNumberFormat="1" applyFont="1" applyBorder="1" applyAlignment="1">
      <alignment horizontal="center"/>
    </xf>
    <xf numFmtId="10" fontId="45" fillId="0" borderId="9" xfId="3" applyNumberFormat="1" applyFont="1" applyBorder="1" applyAlignment="1">
      <alignment horizontal="center"/>
    </xf>
    <xf numFmtId="10" fontId="39" fillId="2" borderId="9" xfId="3" applyNumberFormat="1" applyFont="1" applyFill="1" applyBorder="1" applyAlignment="1">
      <alignment horizontal="center"/>
    </xf>
    <xf numFmtId="176" fontId="37" fillId="0" borderId="10" xfId="0" applyNumberFormat="1" applyFont="1" applyBorder="1" applyAlignment="1">
      <alignment horizontal="center" vertical="center"/>
    </xf>
    <xf numFmtId="9" fontId="39" fillId="0" borderId="9" xfId="3" applyFont="1" applyBorder="1" applyAlignment="1">
      <alignment horizontal="center"/>
    </xf>
    <xf numFmtId="176" fontId="37" fillId="0" borderId="10" xfId="0" quotePrefix="1" applyNumberFormat="1" applyFont="1" applyBorder="1" applyAlignment="1">
      <alignment horizontal="center" vertical="center"/>
    </xf>
    <xf numFmtId="0" fontId="37" fillId="0" borderId="10" xfId="0" applyFont="1" applyBorder="1" applyAlignment="1"/>
    <xf numFmtId="0" fontId="37" fillId="2" borderId="10" xfId="0" applyFont="1" applyFill="1" applyBorder="1" applyAlignment="1">
      <alignment horizontal="center"/>
    </xf>
    <xf numFmtId="176" fontId="38" fillId="0" borderId="10" xfId="0" applyNumberFormat="1" applyFont="1" applyFill="1" applyBorder="1" applyAlignment="1"/>
    <xf numFmtId="0" fontId="37" fillId="2" borderId="0" xfId="0" quotePrefix="1" applyFont="1" applyFill="1" applyBorder="1" applyAlignment="1">
      <alignment horizontal="center"/>
    </xf>
    <xf numFmtId="176" fontId="37" fillId="2" borderId="0" xfId="0" applyNumberFormat="1" applyFont="1" applyFill="1" applyBorder="1" applyAlignment="1"/>
    <xf numFmtId="176" fontId="38" fillId="0" borderId="0" xfId="0" applyNumberFormat="1" applyFont="1" applyBorder="1" applyAlignment="1"/>
    <xf numFmtId="10" fontId="39" fillId="0" borderId="0" xfId="3" applyNumberFormat="1" applyFont="1" applyBorder="1" applyAlignment="1">
      <alignment horizontal="center"/>
    </xf>
    <xf numFmtId="0" fontId="37" fillId="0" borderId="0" xfId="0" applyFont="1" applyAlignment="1">
      <alignment horizontal="left"/>
    </xf>
    <xf numFmtId="10" fontId="39" fillId="0" borderId="0" xfId="0" applyNumberFormat="1" applyFont="1" applyAlignment="1">
      <alignment horizontal="center"/>
    </xf>
    <xf numFmtId="0" fontId="46" fillId="0" borderId="0" xfId="0" applyFont="1" applyAlignment="1">
      <alignment horizontal="centerContinuous"/>
    </xf>
    <xf numFmtId="0" fontId="47" fillId="0" borderId="0" xfId="0" applyFont="1" applyAlignment="1">
      <alignment horizontal="centerContinuous"/>
    </xf>
    <xf numFmtId="0" fontId="46" fillId="0" borderId="0" xfId="0" applyFont="1" applyAlignment="1"/>
    <xf numFmtId="0" fontId="47" fillId="0" borderId="0" xfId="0" applyFont="1" applyAlignment="1"/>
    <xf numFmtId="0" fontId="46" fillId="0" borderId="2" xfId="0" applyFont="1" applyBorder="1" applyAlignment="1"/>
    <xf numFmtId="0" fontId="47" fillId="0" borderId="2" xfId="0" applyFont="1" applyBorder="1" applyAlignment="1"/>
    <xf numFmtId="0" fontId="48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76" fontId="46" fillId="0" borderId="10" xfId="0" applyNumberFormat="1" applyFont="1" applyBorder="1" applyAlignment="1"/>
    <xf numFmtId="10" fontId="33" fillId="0" borderId="10" xfId="3" applyNumberFormat="1" applyFont="1" applyBorder="1" applyAlignment="1"/>
    <xf numFmtId="176" fontId="46" fillId="2" borderId="10" xfId="0" applyNumberFormat="1" applyFont="1" applyFill="1" applyBorder="1" applyAlignment="1"/>
    <xf numFmtId="10" fontId="33" fillId="2" borderId="10" xfId="3" applyNumberFormat="1" applyFont="1" applyFill="1" applyBorder="1" applyAlignment="1"/>
    <xf numFmtId="176" fontId="46" fillId="2" borderId="0" xfId="0" applyNumberFormat="1" applyFont="1" applyFill="1" applyBorder="1" applyAlignment="1"/>
    <xf numFmtId="10" fontId="47" fillId="2" borderId="0" xfId="3" applyNumberFormat="1" applyFont="1" applyFill="1" applyBorder="1" applyAlignment="1"/>
    <xf numFmtId="176" fontId="46" fillId="0" borderId="2" xfId="0" applyNumberFormat="1" applyFont="1" applyBorder="1" applyAlignment="1"/>
    <xf numFmtId="10" fontId="47" fillId="0" borderId="2" xfId="3" applyNumberFormat="1" applyFont="1" applyBorder="1" applyAlignment="1"/>
    <xf numFmtId="176" fontId="48" fillId="0" borderId="2" xfId="0" applyNumberFormat="1" applyFont="1" applyBorder="1" applyAlignment="1"/>
    <xf numFmtId="10" fontId="49" fillId="0" borderId="10" xfId="3" applyNumberFormat="1" applyFont="1" applyBorder="1" applyAlignment="1"/>
    <xf numFmtId="176" fontId="50" fillId="0" borderId="0" xfId="0" applyNumberFormat="1" applyFont="1" applyAlignment="1">
      <alignment horizontal="centerContinuous"/>
    </xf>
    <xf numFmtId="0" fontId="50" fillId="0" borderId="0" xfId="0" applyFont="1" applyAlignment="1"/>
    <xf numFmtId="176" fontId="50" fillId="0" borderId="0" xfId="0" applyNumberFormat="1" applyFont="1" applyAlignment="1"/>
    <xf numFmtId="0" fontId="50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50" fillId="0" borderId="10" xfId="0" quotePrefix="1" applyFont="1" applyBorder="1" applyAlignment="1">
      <alignment horizontal="center"/>
    </xf>
    <xf numFmtId="0" fontId="50" fillId="0" borderId="1" xfId="0" quotePrefix="1" applyFont="1" applyBorder="1" applyAlignment="1">
      <alignment horizontal="center"/>
    </xf>
    <xf numFmtId="176" fontId="50" fillId="0" borderId="3" xfId="0" applyNumberFormat="1" applyFont="1" applyBorder="1" applyAlignment="1">
      <alignment horizontal="center"/>
    </xf>
    <xf numFmtId="176" fontId="50" fillId="0" borderId="10" xfId="0" applyNumberFormat="1" applyFont="1" applyBorder="1" applyAlignment="1">
      <alignment horizontal="center"/>
    </xf>
    <xf numFmtId="176" fontId="50" fillId="0" borderId="10" xfId="0" quotePrefix="1" applyNumberFormat="1" applyFont="1" applyBorder="1" applyAlignment="1">
      <alignment horizontal="center"/>
    </xf>
    <xf numFmtId="0" fontId="50" fillId="3" borderId="5" xfId="0" quotePrefix="1" applyFont="1" applyFill="1" applyBorder="1" applyAlignment="1">
      <alignment horizontal="left"/>
    </xf>
    <xf numFmtId="0" fontId="50" fillId="3" borderId="0" xfId="0" quotePrefix="1" applyFont="1" applyFill="1" applyBorder="1" applyAlignment="1">
      <alignment horizontal="left"/>
    </xf>
    <xf numFmtId="176" fontId="8" fillId="3" borderId="0" xfId="0" applyNumberFormat="1" applyFont="1" applyFill="1" applyBorder="1" applyAlignment="1">
      <alignment horizontal="center"/>
    </xf>
    <xf numFmtId="176" fontId="8" fillId="3" borderId="11" xfId="0" applyNumberFormat="1" applyFont="1" applyFill="1" applyBorder="1" applyAlignment="1">
      <alignment horizontal="center"/>
    </xf>
    <xf numFmtId="0" fontId="50" fillId="0" borderId="5" xfId="0" applyFont="1" applyBorder="1" applyAlignment="1"/>
    <xf numFmtId="0" fontId="50" fillId="0" borderId="0" xfId="0" applyFont="1" applyBorder="1" applyAlignment="1"/>
    <xf numFmtId="176" fontId="8" fillId="0" borderId="0" xfId="0" applyNumberFormat="1" applyFont="1" applyBorder="1" applyAlignment="1"/>
    <xf numFmtId="178" fontId="8" fillId="0" borderId="11" xfId="2" applyNumberFormat="1" applyFont="1" applyBorder="1" applyAlignment="1"/>
    <xf numFmtId="176" fontId="8" fillId="0" borderId="0" xfId="0" applyNumberFormat="1" applyFont="1" applyBorder="1" applyAlignment="1">
      <alignment horizontal="left"/>
    </xf>
    <xf numFmtId="0" fontId="50" fillId="3" borderId="5" xfId="0" applyFont="1" applyFill="1" applyBorder="1" applyAlignment="1">
      <alignment horizontal="left"/>
    </xf>
    <xf numFmtId="0" fontId="50" fillId="3" borderId="0" xfId="0" applyFont="1" applyFill="1" applyBorder="1" applyAlignment="1">
      <alignment horizontal="left"/>
    </xf>
    <xf numFmtId="176" fontId="8" fillId="3" borderId="0" xfId="0" applyNumberFormat="1" applyFont="1" applyFill="1" applyBorder="1" applyAlignment="1"/>
    <xf numFmtId="178" fontId="8" fillId="3" borderId="11" xfId="2" applyNumberFormat="1" applyFont="1" applyFill="1" applyBorder="1" applyAlignment="1"/>
    <xf numFmtId="176" fontId="8" fillId="0" borderId="0" xfId="0" applyNumberFormat="1" applyFont="1" applyBorder="1" applyAlignment="1">
      <alignment horizontal="right"/>
    </xf>
    <xf numFmtId="0" fontId="50" fillId="4" borderId="5" xfId="0" applyFont="1" applyFill="1" applyBorder="1" applyAlignment="1">
      <alignment horizontal="left"/>
    </xf>
    <xf numFmtId="0" fontId="50" fillId="4" borderId="0" xfId="0" applyFont="1" applyFill="1" applyBorder="1" applyAlignment="1">
      <alignment horizontal="left"/>
    </xf>
    <xf numFmtId="176" fontId="8" fillId="4" borderId="0" xfId="0" applyNumberFormat="1" applyFont="1" applyFill="1" applyBorder="1" applyAlignment="1"/>
    <xf numFmtId="178" fontId="8" fillId="4" borderId="11" xfId="2" applyNumberFormat="1" applyFont="1" applyFill="1" applyBorder="1" applyAlignment="1"/>
    <xf numFmtId="0" fontId="50" fillId="0" borderId="5" xfId="0" quotePrefix="1" applyFont="1" applyBorder="1" applyAlignment="1">
      <alignment horizontal="left"/>
    </xf>
    <xf numFmtId="0" fontId="50" fillId="0" borderId="0" xfId="0" quotePrefix="1" applyFont="1" applyBorder="1" applyAlignment="1">
      <alignment horizontal="left"/>
    </xf>
    <xf numFmtId="0" fontId="50" fillId="0" borderId="5" xfId="0" applyFont="1" applyBorder="1" applyAlignment="1">
      <alignment horizontal="left"/>
    </xf>
    <xf numFmtId="0" fontId="50" fillId="0" borderId="0" xfId="0" applyFont="1" applyBorder="1" applyAlignment="1">
      <alignment horizontal="left"/>
    </xf>
    <xf numFmtId="0" fontId="50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51" fillId="0" borderId="0" xfId="0" applyFont="1" applyAlignment="1">
      <alignment horizontal="centerContinuous"/>
    </xf>
    <xf numFmtId="176" fontId="51" fillId="0" borderId="0" xfId="0" applyNumberFormat="1" applyFont="1" applyAlignment="1">
      <alignment horizontal="centerContinuous"/>
    </xf>
    <xf numFmtId="176" fontId="52" fillId="0" borderId="0" xfId="0" applyNumberFormat="1" applyFont="1" applyAlignment="1">
      <alignment horizontal="centerContinuous"/>
    </xf>
    <xf numFmtId="176" fontId="53" fillId="0" borderId="0" xfId="0" applyNumberFormat="1" applyFont="1" applyAlignment="1">
      <alignment horizontal="centerContinuous"/>
    </xf>
    <xf numFmtId="176" fontId="54" fillId="0" borderId="0" xfId="0" applyNumberFormat="1" applyFont="1" applyAlignment="1"/>
    <xf numFmtId="176" fontId="55" fillId="0" borderId="0" xfId="0" applyNumberFormat="1" applyFont="1" applyAlignment="1"/>
    <xf numFmtId="0" fontId="2" fillId="0" borderId="0" xfId="0" quotePrefix="1" applyFont="1" applyAlignment="1">
      <alignment horizontal="left"/>
    </xf>
    <xf numFmtId="176" fontId="2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50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3" fillId="0" borderId="5" xfId="0" applyNumberFormat="1" applyFont="1" applyBorder="1" applyAlignment="1"/>
    <xf numFmtId="10" fontId="23" fillId="2" borderId="5" xfId="3" applyNumberFormat="1" applyFont="1" applyFill="1" applyBorder="1" applyAlignment="1"/>
    <xf numFmtId="178" fontId="13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14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8" fontId="13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13" fillId="3" borderId="5" xfId="0" applyNumberFormat="1" applyFont="1" applyFill="1" applyBorder="1" applyAlignment="1"/>
    <xf numFmtId="178" fontId="14" fillId="3" borderId="5" xfId="2" applyNumberFormat="1" applyFont="1" applyFill="1" applyBorder="1" applyAlignment="1"/>
    <xf numFmtId="10" fontId="7" fillId="2" borderId="5" xfId="3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3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3" fillId="4" borderId="5" xfId="0" applyNumberFormat="1" applyFont="1" applyFill="1" applyBorder="1" applyAlignment="1"/>
    <xf numFmtId="176" fontId="23" fillId="0" borderId="5" xfId="0" applyNumberFormat="1" applyFont="1" applyBorder="1" applyAlignment="1"/>
    <xf numFmtId="176" fontId="23" fillId="4" borderId="5" xfId="0" applyNumberFormat="1" applyFont="1" applyFill="1" applyBorder="1" applyAlignment="1"/>
    <xf numFmtId="176" fontId="14" fillId="4" borderId="5" xfId="0" applyNumberFormat="1" applyFont="1" applyFill="1" applyBorder="1" applyAlignment="1"/>
    <xf numFmtId="178" fontId="14" fillId="4" borderId="5" xfId="2" applyNumberFormat="1" applyFont="1" applyFill="1" applyBorder="1" applyAlignment="1"/>
    <xf numFmtId="176" fontId="23" fillId="0" borderId="5" xfId="0" applyNumberFormat="1" applyFont="1" applyBorder="1" applyAlignment="1">
      <alignment horizontal="left"/>
    </xf>
    <xf numFmtId="178" fontId="23" fillId="0" borderId="5" xfId="2" applyNumberFormat="1" applyFont="1" applyBorder="1" applyAlignment="1"/>
    <xf numFmtId="178" fontId="23" fillId="4" borderId="5" xfId="2" applyNumberFormat="1" applyFont="1" applyFill="1" applyBorder="1" applyAlignment="1"/>
    <xf numFmtId="0" fontId="50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41" fontId="56" fillId="0" borderId="14" xfId="2" applyNumberFormat="1" applyFont="1" applyBorder="1" applyAlignment="1"/>
    <xf numFmtId="41" fontId="57" fillId="0" borderId="9" xfId="2" applyNumberFormat="1" applyFont="1" applyBorder="1" applyAlignment="1"/>
    <xf numFmtId="176" fontId="16" fillId="0" borderId="0" xfId="0" applyNumberFormat="1" applyFont="1" applyAlignment="1"/>
    <xf numFmtId="176" fontId="18" fillId="0" borderId="0" xfId="0" applyNumberFormat="1" applyFont="1" applyAlignment="1"/>
    <xf numFmtId="176" fontId="14" fillId="0" borderId="5" xfId="0" applyNumberFormat="1" applyFont="1" applyBorder="1" applyAlignment="1"/>
    <xf numFmtId="0" fontId="58" fillId="0" borderId="0" xfId="0" applyFont="1" applyAlignment="1">
      <alignment horizontal="centerContinuous"/>
    </xf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10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/>
    </xf>
    <xf numFmtId="0" fontId="8" fillId="0" borderId="4" xfId="0" applyFont="1" applyBorder="1" applyAlignment="1"/>
    <xf numFmtId="0" fontId="8" fillId="0" borderId="10" xfId="0" applyFont="1" applyBorder="1" applyAlignment="1">
      <alignment horizontal="right"/>
    </xf>
    <xf numFmtId="176" fontId="8" fillId="0" borderId="10" xfId="0" quotePrefix="1" applyNumberFormat="1" applyFont="1" applyBorder="1" applyAlignment="1">
      <alignment horizontal="left"/>
    </xf>
    <xf numFmtId="176" fontId="8" fillId="0" borderId="10" xfId="0" applyNumberFormat="1" applyFont="1" applyBorder="1" applyAlignment="1"/>
    <xf numFmtId="0" fontId="37" fillId="0" borderId="10" xfId="0" applyFont="1" applyBorder="1" applyAlignment="1">
      <alignment horizontal="right"/>
    </xf>
    <xf numFmtId="0" fontId="8" fillId="0" borderId="10" xfId="0" applyFont="1" applyBorder="1" applyAlignment="1"/>
    <xf numFmtId="0" fontId="8" fillId="0" borderId="10" xfId="0" applyFont="1" applyFill="1" applyBorder="1" applyAlignment="1">
      <alignment horizontal="right"/>
    </xf>
    <xf numFmtId="176" fontId="8" fillId="0" borderId="10" xfId="0" applyNumberFormat="1" applyFont="1" applyFill="1" applyBorder="1" applyAlignment="1"/>
    <xf numFmtId="176" fontId="8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176" fontId="8" fillId="0" borderId="1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176" fontId="8" fillId="2" borderId="10" xfId="0" applyNumberFormat="1" applyFont="1" applyFill="1" applyBorder="1" applyAlignment="1"/>
    <xf numFmtId="179" fontId="8" fillId="0" borderId="10" xfId="1" applyNumberFormat="1" applyFont="1" applyBorder="1" applyAlignment="1"/>
    <xf numFmtId="0" fontId="17" fillId="0" borderId="10" xfId="4" applyFont="1" applyBorder="1" applyAlignment="1" applyProtection="1">
      <alignment horizontal="right"/>
    </xf>
    <xf numFmtId="176" fontId="60" fillId="0" borderId="10" xfId="0" applyNumberFormat="1" applyFont="1" applyBorder="1" applyAlignment="1"/>
    <xf numFmtId="0" fontId="8" fillId="0" borderId="10" xfId="0" quotePrefix="1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2" borderId="8" xfId="0" quotePrefix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5">
    <cellStyle name="一般" xfId="0" builtinId="0"/>
    <cellStyle name="千分位" xfId="1" builtinId="3"/>
    <cellStyle name="百分比" xfId="3" builtinId="5"/>
    <cellStyle name="貨幣" xfId="2" builtinId="4"/>
    <cellStyle name="超連結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36.xml"/><Relationship Id="rId55" Type="http://schemas.openxmlformats.org/officeDocument/2006/relationships/externalLink" Target="externalLinks/externalLink4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27.xml"/><Relationship Id="rId54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39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38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4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7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2018&#32113;&#35336;\BS107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BS106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BS10609.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2018&#32113;&#35336;\EB1070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EB\EB106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EB\EB10609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EB\EB106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EB106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EB\EB106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EB106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EB\EB106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BS1060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EB106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EB\EB106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EB106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EB\EB106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EB1060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EB\EB106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EB106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EB\EB1060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EB1060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EB\EB106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BS1060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EB1060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EB10609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&#24180;&#32113;&#35336;\2018&#24180;BS\BS107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&#24180;&#32113;&#35336;\2018&#24180;BS\BS107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&#24180;&#32113;&#35336;\2018&#24180;BS\BS107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&#24180;&#32113;&#35336;\2018&#24180;BS\BS107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&#24180;&#32113;&#35336;\2018&#24180;BS\BS1070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&#24180;&#32113;&#35336;\2018&#24180;BS\BS1070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&#24180;&#32113;&#35336;\2018&#24180;BS\BS10707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&#24180;&#32113;&#35336;\2018&#24180;BS\BS107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BS106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&#24180;&#32113;&#35336;\2018&#24180;BS\BS1070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2018&#32113;&#35336;\BP10709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7&#32113;&#35336;\2017&#24180;BP\Bp106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BS106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BS106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BS106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BS106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BS106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9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車出口登網路"/>
      <sheetName val="折疊出口比較登網路"/>
    </sheetNames>
    <sheetDataSet>
      <sheetData sheetId="0" refreshError="1">
        <row r="11">
          <cell r="B11">
            <v>222278</v>
          </cell>
          <cell r="C11">
            <v>131445595</v>
          </cell>
          <cell r="D11">
            <v>194091</v>
          </cell>
          <cell r="E11">
            <v>114628116</v>
          </cell>
          <cell r="F11">
            <v>181590</v>
          </cell>
          <cell r="G11">
            <v>112360054</v>
          </cell>
          <cell r="H11">
            <v>142038</v>
          </cell>
          <cell r="I11">
            <v>76900804</v>
          </cell>
          <cell r="J11">
            <v>163691</v>
          </cell>
          <cell r="K11">
            <v>110229381</v>
          </cell>
          <cell r="L11">
            <v>163415</v>
          </cell>
          <cell r="M11">
            <v>114858119</v>
          </cell>
          <cell r="N11">
            <v>171589</v>
          </cell>
          <cell r="O11">
            <v>128822896</v>
          </cell>
          <cell r="P11">
            <v>214054</v>
          </cell>
          <cell r="Q11">
            <v>160118079</v>
          </cell>
          <cell r="R11">
            <v>203892</v>
          </cell>
          <cell r="S11">
            <v>141602302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1656638</v>
          </cell>
          <cell r="AA11">
            <v>1090965346</v>
          </cell>
        </row>
        <row r="13">
          <cell r="B13">
            <v>28205</v>
          </cell>
          <cell r="C13">
            <v>17162282</v>
          </cell>
          <cell r="D13">
            <v>17975</v>
          </cell>
          <cell r="E13">
            <v>11767066</v>
          </cell>
          <cell r="F13">
            <v>20359</v>
          </cell>
          <cell r="G13">
            <v>14455357</v>
          </cell>
          <cell r="H13">
            <v>16471</v>
          </cell>
          <cell r="I13">
            <v>9089465</v>
          </cell>
          <cell r="J13">
            <v>21141</v>
          </cell>
          <cell r="K13">
            <v>12068661</v>
          </cell>
          <cell r="L13">
            <v>13830</v>
          </cell>
          <cell r="M13">
            <v>11940285</v>
          </cell>
          <cell r="N13">
            <v>19363</v>
          </cell>
          <cell r="O13">
            <v>15619686</v>
          </cell>
          <cell r="P13">
            <v>21659</v>
          </cell>
          <cell r="Q13">
            <v>15864386</v>
          </cell>
          <cell r="R13">
            <v>21997</v>
          </cell>
          <cell r="S13">
            <v>14672657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181000</v>
          </cell>
          <cell r="AA13">
            <v>122639845</v>
          </cell>
        </row>
        <row r="14">
          <cell r="R14">
            <v>12881</v>
          </cell>
          <cell r="S14">
            <v>7297553</v>
          </cell>
          <cell r="Z14">
            <v>98343</v>
          </cell>
          <cell r="AA14">
            <v>53857654</v>
          </cell>
        </row>
        <row r="17">
          <cell r="R17">
            <v>331</v>
          </cell>
          <cell r="S17">
            <v>145938</v>
          </cell>
          <cell r="Z17">
            <v>2817</v>
          </cell>
          <cell r="AA17">
            <v>2492377</v>
          </cell>
        </row>
        <row r="18">
          <cell r="R18">
            <v>2899</v>
          </cell>
          <cell r="S18">
            <v>3568986</v>
          </cell>
          <cell r="Z18">
            <v>22090</v>
          </cell>
          <cell r="AA18">
            <v>24413321</v>
          </cell>
        </row>
        <row r="19">
          <cell r="R19">
            <v>172</v>
          </cell>
          <cell r="S19">
            <v>189899</v>
          </cell>
          <cell r="Z19">
            <v>3378</v>
          </cell>
          <cell r="AA19">
            <v>2076414</v>
          </cell>
        </row>
        <row r="20">
          <cell r="R20">
            <v>102</v>
          </cell>
          <cell r="S20">
            <v>93669</v>
          </cell>
          <cell r="Z20">
            <v>1667</v>
          </cell>
          <cell r="AA20">
            <v>1531982</v>
          </cell>
        </row>
        <row r="31">
          <cell r="R31">
            <v>2102</v>
          </cell>
          <cell r="S31">
            <v>1672354</v>
          </cell>
          <cell r="Z31">
            <v>29337</v>
          </cell>
          <cell r="AA31">
            <v>24660376</v>
          </cell>
        </row>
        <row r="38">
          <cell r="B38">
            <v>123423</v>
          </cell>
          <cell r="C38">
            <v>57157499</v>
          </cell>
          <cell r="D38">
            <v>122022</v>
          </cell>
          <cell r="E38">
            <v>55113419</v>
          </cell>
          <cell r="F38">
            <v>104731</v>
          </cell>
          <cell r="G38">
            <v>49112595</v>
          </cell>
          <cell r="H38">
            <v>80736</v>
          </cell>
          <cell r="I38">
            <v>32998433</v>
          </cell>
          <cell r="J38">
            <v>82074</v>
          </cell>
          <cell r="K38">
            <v>41362055</v>
          </cell>
          <cell r="L38">
            <v>84757</v>
          </cell>
          <cell r="M38">
            <v>45892502</v>
          </cell>
          <cell r="N38">
            <v>81891</v>
          </cell>
          <cell r="O38">
            <v>54127269</v>
          </cell>
          <cell r="P38">
            <v>98003</v>
          </cell>
          <cell r="Q38">
            <v>68133996</v>
          </cell>
          <cell r="R38">
            <v>106775</v>
          </cell>
          <cell r="S38">
            <v>64016056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884412</v>
          </cell>
          <cell r="AA38">
            <v>467913824</v>
          </cell>
        </row>
        <row r="41">
          <cell r="R41">
            <v>24660</v>
          </cell>
          <cell r="S41">
            <v>24555789</v>
          </cell>
          <cell r="Z41">
            <v>197837</v>
          </cell>
          <cell r="AA41">
            <v>174030860</v>
          </cell>
        </row>
        <row r="42">
          <cell r="R42">
            <v>10387</v>
          </cell>
          <cell r="S42">
            <v>4159840</v>
          </cell>
          <cell r="Z42">
            <v>85742</v>
          </cell>
          <cell r="AA42">
            <v>36684245</v>
          </cell>
        </row>
        <row r="43">
          <cell r="R43">
            <v>5106</v>
          </cell>
          <cell r="S43">
            <v>3571892</v>
          </cell>
          <cell r="Z43">
            <v>38004</v>
          </cell>
          <cell r="AA43">
            <v>23686553</v>
          </cell>
        </row>
        <row r="44">
          <cell r="R44">
            <v>25054</v>
          </cell>
          <cell r="S44">
            <v>9702277</v>
          </cell>
          <cell r="Z44">
            <v>169432</v>
          </cell>
          <cell r="AA44">
            <v>80520819</v>
          </cell>
        </row>
        <row r="45">
          <cell r="R45">
            <v>1211</v>
          </cell>
          <cell r="S45">
            <v>1175081</v>
          </cell>
          <cell r="Z45">
            <v>7399</v>
          </cell>
          <cell r="AA45">
            <v>6492700</v>
          </cell>
        </row>
        <row r="46">
          <cell r="R46">
            <v>7451</v>
          </cell>
          <cell r="S46">
            <v>4368137</v>
          </cell>
          <cell r="Z46">
            <v>29906</v>
          </cell>
          <cell r="AA46">
            <v>16235953</v>
          </cell>
        </row>
        <row r="47">
          <cell r="R47">
            <v>8666</v>
          </cell>
          <cell r="S47">
            <v>8142675</v>
          </cell>
          <cell r="Z47">
            <v>53694</v>
          </cell>
          <cell r="AA47">
            <v>47786667</v>
          </cell>
        </row>
        <row r="48">
          <cell r="R48">
            <v>3962</v>
          </cell>
          <cell r="S48">
            <v>1005500</v>
          </cell>
          <cell r="Z48">
            <v>32454</v>
          </cell>
          <cell r="AA48">
            <v>5806992</v>
          </cell>
        </row>
        <row r="49">
          <cell r="R49">
            <v>40</v>
          </cell>
          <cell r="S49">
            <v>69935</v>
          </cell>
          <cell r="Z49">
            <v>4022</v>
          </cell>
          <cell r="AA49">
            <v>197525</v>
          </cell>
        </row>
        <row r="50">
          <cell r="R50">
            <v>0</v>
          </cell>
          <cell r="S50">
            <v>0</v>
          </cell>
          <cell r="Z50">
            <v>6060</v>
          </cell>
          <cell r="AA50">
            <v>346624</v>
          </cell>
        </row>
        <row r="51">
          <cell r="R51">
            <v>10</v>
          </cell>
          <cell r="S51">
            <v>9545</v>
          </cell>
          <cell r="Z51">
            <v>432</v>
          </cell>
          <cell r="AA51">
            <v>114519</v>
          </cell>
        </row>
        <row r="52">
          <cell r="R52">
            <v>58</v>
          </cell>
          <cell r="S52">
            <v>148320</v>
          </cell>
          <cell r="Z52">
            <v>1444</v>
          </cell>
          <cell r="AA52">
            <v>2942793</v>
          </cell>
        </row>
        <row r="53">
          <cell r="R53">
            <v>0</v>
          </cell>
          <cell r="S53">
            <v>0</v>
          </cell>
          <cell r="Z53">
            <v>70</v>
          </cell>
          <cell r="AA53">
            <v>58595</v>
          </cell>
        </row>
        <row r="54">
          <cell r="R54">
            <v>1486</v>
          </cell>
          <cell r="S54">
            <v>328947</v>
          </cell>
          <cell r="Z54">
            <v>88999</v>
          </cell>
          <cell r="AA54">
            <v>14431994</v>
          </cell>
        </row>
        <row r="55">
          <cell r="R55">
            <v>69</v>
          </cell>
          <cell r="S55">
            <v>45132</v>
          </cell>
          <cell r="Z55">
            <v>5058</v>
          </cell>
          <cell r="AA55">
            <v>1199809</v>
          </cell>
        </row>
        <row r="56">
          <cell r="R56">
            <v>6883</v>
          </cell>
          <cell r="S56">
            <v>1819183</v>
          </cell>
          <cell r="Z56">
            <v>39693</v>
          </cell>
          <cell r="AA56">
            <v>8349029</v>
          </cell>
        </row>
        <row r="57">
          <cell r="R57">
            <v>1823</v>
          </cell>
          <cell r="S57">
            <v>275002</v>
          </cell>
          <cell r="Z57">
            <v>24618</v>
          </cell>
          <cell r="AA57">
            <v>5180758</v>
          </cell>
        </row>
        <row r="58">
          <cell r="R58">
            <v>0</v>
          </cell>
          <cell r="S58">
            <v>0</v>
          </cell>
          <cell r="Z58">
            <v>1367</v>
          </cell>
          <cell r="AA58">
            <v>110811</v>
          </cell>
        </row>
        <row r="59">
          <cell r="R59">
            <v>0</v>
          </cell>
          <cell r="S59">
            <v>0</v>
          </cell>
          <cell r="Z59">
            <v>20</v>
          </cell>
          <cell r="AA59">
            <v>2923</v>
          </cell>
        </row>
        <row r="60">
          <cell r="R60">
            <v>96</v>
          </cell>
          <cell r="S60">
            <v>56805</v>
          </cell>
          <cell r="Z60">
            <v>5744</v>
          </cell>
          <cell r="AA60">
            <v>1308017</v>
          </cell>
        </row>
        <row r="61">
          <cell r="R61">
            <v>650</v>
          </cell>
          <cell r="S61">
            <v>76146</v>
          </cell>
          <cell r="Z61">
            <v>1812</v>
          </cell>
          <cell r="AA61">
            <v>237923</v>
          </cell>
        </row>
        <row r="62">
          <cell r="R62">
            <v>0</v>
          </cell>
          <cell r="S62">
            <v>0</v>
          </cell>
          <cell r="Z62">
            <v>6007</v>
          </cell>
          <cell r="AA62">
            <v>1647812</v>
          </cell>
        </row>
        <row r="63">
          <cell r="R63">
            <v>5448</v>
          </cell>
          <cell r="S63">
            <v>1484791</v>
          </cell>
          <cell r="Z63">
            <v>18020</v>
          </cell>
          <cell r="AA63">
            <v>5294432</v>
          </cell>
        </row>
        <row r="64">
          <cell r="R64">
            <v>0</v>
          </cell>
          <cell r="S64">
            <v>0</v>
          </cell>
          <cell r="Z64">
            <v>1643</v>
          </cell>
          <cell r="AA64">
            <v>470351</v>
          </cell>
        </row>
        <row r="65">
          <cell r="R65">
            <v>120</v>
          </cell>
          <cell r="S65">
            <v>17800</v>
          </cell>
          <cell r="Z65">
            <v>694</v>
          </cell>
          <cell r="AA65">
            <v>95017</v>
          </cell>
        </row>
        <row r="66">
          <cell r="R66">
            <v>0</v>
          </cell>
          <cell r="S66">
            <v>0</v>
          </cell>
          <cell r="Z66">
            <v>1929</v>
          </cell>
          <cell r="AA66">
            <v>301380</v>
          </cell>
        </row>
        <row r="67">
          <cell r="R67">
            <v>0</v>
          </cell>
          <cell r="S67">
            <v>0</v>
          </cell>
          <cell r="Z67">
            <v>76</v>
          </cell>
          <cell r="AA67">
            <v>9686</v>
          </cell>
        </row>
        <row r="68">
          <cell r="R68">
            <v>0</v>
          </cell>
          <cell r="S68">
            <v>0</v>
          </cell>
          <cell r="Z68">
            <v>1236</v>
          </cell>
          <cell r="AA68">
            <v>191717</v>
          </cell>
        </row>
        <row r="71">
          <cell r="R71">
            <v>1955</v>
          </cell>
          <cell r="S71">
            <v>1883241</v>
          </cell>
          <cell r="Z71">
            <v>11017</v>
          </cell>
          <cell r="AA71">
            <v>14546384</v>
          </cell>
        </row>
        <row r="72">
          <cell r="R72">
            <v>995</v>
          </cell>
          <cell r="S72">
            <v>814218</v>
          </cell>
          <cell r="Z72">
            <v>44890</v>
          </cell>
          <cell r="AA72">
            <v>17218332</v>
          </cell>
        </row>
        <row r="73">
          <cell r="R73">
            <v>1</v>
          </cell>
          <cell r="S73">
            <v>2450</v>
          </cell>
          <cell r="Z73">
            <v>122</v>
          </cell>
          <cell r="AA73">
            <v>109609</v>
          </cell>
        </row>
        <row r="74">
          <cell r="R74">
            <v>0</v>
          </cell>
          <cell r="S74">
            <v>0</v>
          </cell>
          <cell r="Z74">
            <v>0</v>
          </cell>
          <cell r="AA74">
            <v>0</v>
          </cell>
        </row>
        <row r="78">
          <cell r="R78">
            <v>390</v>
          </cell>
          <cell r="S78">
            <v>126126</v>
          </cell>
          <cell r="Z78">
            <v>3599</v>
          </cell>
          <cell r="AA78">
            <v>1841058</v>
          </cell>
        </row>
        <row r="82">
          <cell r="R82">
            <v>254</v>
          </cell>
          <cell r="S82">
            <v>177224</v>
          </cell>
          <cell r="Z82">
            <v>1242</v>
          </cell>
          <cell r="AA82">
            <v>439424</v>
          </cell>
        </row>
        <row r="87">
          <cell r="B87">
            <v>6153</v>
          </cell>
          <cell r="C87">
            <v>5589884</v>
          </cell>
          <cell r="D87">
            <v>7042</v>
          </cell>
          <cell r="E87">
            <v>5697769</v>
          </cell>
          <cell r="F87">
            <v>5395</v>
          </cell>
          <cell r="G87">
            <v>5877097</v>
          </cell>
          <cell r="H87">
            <v>2671</v>
          </cell>
          <cell r="I87">
            <v>3067443</v>
          </cell>
          <cell r="J87">
            <v>6628</v>
          </cell>
          <cell r="K87">
            <v>7099070</v>
          </cell>
          <cell r="L87">
            <v>6114</v>
          </cell>
          <cell r="M87">
            <v>6583262</v>
          </cell>
          <cell r="N87">
            <v>13023</v>
          </cell>
          <cell r="O87">
            <v>10678010</v>
          </cell>
          <cell r="P87">
            <v>18123</v>
          </cell>
          <cell r="Q87">
            <v>14298337</v>
          </cell>
          <cell r="R87">
            <v>13802</v>
          </cell>
          <cell r="S87">
            <v>11549129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78951</v>
          </cell>
          <cell r="AA87">
            <v>70440001</v>
          </cell>
        </row>
        <row r="88">
          <cell r="R88">
            <v>8862</v>
          </cell>
          <cell r="S88">
            <v>8356071</v>
          </cell>
          <cell r="Z88">
            <v>59779</v>
          </cell>
          <cell r="AA88">
            <v>53508566</v>
          </cell>
        </row>
        <row r="90">
          <cell r="R90">
            <v>4929</v>
          </cell>
          <cell r="S90">
            <v>3170946</v>
          </cell>
          <cell r="Z90">
            <v>19028</v>
          </cell>
          <cell r="AA90">
            <v>16680722</v>
          </cell>
        </row>
        <row r="99">
          <cell r="B99">
            <v>59886</v>
          </cell>
          <cell r="C99">
            <v>47895682</v>
          </cell>
          <cell r="D99">
            <v>42784</v>
          </cell>
          <cell r="E99">
            <v>39053081</v>
          </cell>
          <cell r="F99">
            <v>47338</v>
          </cell>
          <cell r="G99">
            <v>40218049</v>
          </cell>
          <cell r="H99">
            <v>39192</v>
          </cell>
          <cell r="I99">
            <v>29974233</v>
          </cell>
          <cell r="J99">
            <v>48209</v>
          </cell>
          <cell r="K99">
            <v>44877378</v>
          </cell>
          <cell r="L99">
            <v>48817</v>
          </cell>
          <cell r="M99">
            <v>41234996</v>
          </cell>
          <cell r="N99">
            <v>49043</v>
          </cell>
          <cell r="O99">
            <v>41123602</v>
          </cell>
          <cell r="P99">
            <v>66600</v>
          </cell>
          <cell r="Q99">
            <v>52604629</v>
          </cell>
          <cell r="R99">
            <v>53178</v>
          </cell>
          <cell r="S99">
            <v>44135696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455047</v>
          </cell>
          <cell r="AA99">
            <v>381117346</v>
          </cell>
        </row>
        <row r="100">
          <cell r="R100">
            <v>44031</v>
          </cell>
          <cell r="S100">
            <v>36650182</v>
          </cell>
          <cell r="Z100">
            <v>394886</v>
          </cell>
          <cell r="AA100">
            <v>330825842</v>
          </cell>
        </row>
        <row r="101">
          <cell r="R101">
            <v>6682</v>
          </cell>
          <cell r="S101">
            <v>5975387</v>
          </cell>
          <cell r="Z101">
            <v>45131</v>
          </cell>
          <cell r="AA101">
            <v>41303998</v>
          </cell>
        </row>
        <row r="102">
          <cell r="R102">
            <v>2465</v>
          </cell>
          <cell r="S102">
            <v>1510127</v>
          </cell>
          <cell r="Z102">
            <v>15030</v>
          </cell>
          <cell r="AA102">
            <v>8987506</v>
          </cell>
        </row>
        <row r="104">
          <cell r="B104">
            <v>3026</v>
          </cell>
          <cell r="C104">
            <v>2490567</v>
          </cell>
          <cell r="D104">
            <v>2881</v>
          </cell>
          <cell r="E104">
            <v>1981108</v>
          </cell>
          <cell r="F104">
            <v>2005</v>
          </cell>
          <cell r="G104">
            <v>1650972</v>
          </cell>
          <cell r="H104">
            <v>2100</v>
          </cell>
          <cell r="I104">
            <v>1176531</v>
          </cell>
          <cell r="J104">
            <v>3915</v>
          </cell>
          <cell r="K104">
            <v>3143811</v>
          </cell>
          <cell r="L104">
            <v>7105</v>
          </cell>
          <cell r="M104">
            <v>6349002</v>
          </cell>
          <cell r="N104">
            <v>6339</v>
          </cell>
          <cell r="O104">
            <v>5849298</v>
          </cell>
          <cell r="P104">
            <v>6477</v>
          </cell>
          <cell r="Q104">
            <v>5680238</v>
          </cell>
          <cell r="R104">
            <v>5353</v>
          </cell>
          <cell r="S104">
            <v>4533120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39201</v>
          </cell>
          <cell r="AA104">
            <v>32854647</v>
          </cell>
        </row>
        <row r="107">
          <cell r="R107">
            <v>525</v>
          </cell>
          <cell r="S107">
            <v>651950</v>
          </cell>
          <cell r="Z107">
            <v>4538</v>
          </cell>
          <cell r="AA107">
            <v>4911982</v>
          </cell>
        </row>
        <row r="108">
          <cell r="R108">
            <v>36</v>
          </cell>
          <cell r="S108">
            <v>30907</v>
          </cell>
          <cell r="Z108">
            <v>7897</v>
          </cell>
          <cell r="AA108">
            <v>5500283</v>
          </cell>
        </row>
        <row r="109">
          <cell r="R109">
            <v>819</v>
          </cell>
          <cell r="S109">
            <v>605372</v>
          </cell>
          <cell r="Z109">
            <v>7298</v>
          </cell>
          <cell r="AA109">
            <v>6270801</v>
          </cell>
        </row>
        <row r="114">
          <cell r="R114">
            <v>1445</v>
          </cell>
          <cell r="S114">
            <v>1059704</v>
          </cell>
          <cell r="Z114">
            <v>8704</v>
          </cell>
          <cell r="AA114">
            <v>7073507</v>
          </cell>
        </row>
        <row r="138">
          <cell r="B138">
            <v>1219</v>
          </cell>
          <cell r="C138">
            <v>998248</v>
          </cell>
          <cell r="D138">
            <v>1190</v>
          </cell>
          <cell r="E138">
            <v>731964</v>
          </cell>
          <cell r="F138">
            <v>1571</v>
          </cell>
          <cell r="G138">
            <v>721437</v>
          </cell>
          <cell r="H138">
            <v>351</v>
          </cell>
          <cell r="I138">
            <v>260504</v>
          </cell>
          <cell r="J138">
            <v>1009</v>
          </cell>
          <cell r="K138">
            <v>467717</v>
          </cell>
          <cell r="L138">
            <v>1747</v>
          </cell>
          <cell r="M138">
            <v>1116844</v>
          </cell>
          <cell r="N138">
            <v>782</v>
          </cell>
          <cell r="O138">
            <v>334431</v>
          </cell>
          <cell r="P138">
            <v>1420</v>
          </cell>
          <cell r="Q138">
            <v>1221577</v>
          </cell>
          <cell r="R138">
            <v>1084</v>
          </cell>
          <cell r="S138">
            <v>628066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10373</v>
          </cell>
          <cell r="AA138">
            <v>6480788</v>
          </cell>
        </row>
        <row r="139">
          <cell r="R139">
            <v>155</v>
          </cell>
          <cell r="S139">
            <v>68969</v>
          </cell>
          <cell r="Z139">
            <v>1684</v>
          </cell>
          <cell r="AA139">
            <v>1044156</v>
          </cell>
        </row>
        <row r="141">
          <cell r="R141">
            <v>813</v>
          </cell>
          <cell r="S141">
            <v>503663</v>
          </cell>
          <cell r="Z141">
            <v>6151</v>
          </cell>
          <cell r="AA141">
            <v>4399488</v>
          </cell>
        </row>
        <row r="153">
          <cell r="B153">
            <v>364</v>
          </cell>
          <cell r="C153">
            <v>151029</v>
          </cell>
          <cell r="D153">
            <v>197</v>
          </cell>
          <cell r="E153">
            <v>283709</v>
          </cell>
          <cell r="F153">
            <v>190</v>
          </cell>
          <cell r="G153">
            <v>322291</v>
          </cell>
          <cell r="H153">
            <v>517</v>
          </cell>
          <cell r="I153">
            <v>334195</v>
          </cell>
          <cell r="J153">
            <v>715</v>
          </cell>
          <cell r="K153">
            <v>1210689</v>
          </cell>
          <cell r="L153">
            <v>1012</v>
          </cell>
          <cell r="M153">
            <v>1710456</v>
          </cell>
          <cell r="N153">
            <v>953</v>
          </cell>
          <cell r="O153">
            <v>1067586</v>
          </cell>
          <cell r="P153">
            <v>1762</v>
          </cell>
          <cell r="Q153">
            <v>2307269</v>
          </cell>
          <cell r="R153">
            <v>1676</v>
          </cell>
          <cell r="S153">
            <v>2058810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7386</v>
          </cell>
          <cell r="AA153">
            <v>9446034</v>
          </cell>
        </row>
        <row r="154">
          <cell r="R154">
            <v>1663</v>
          </cell>
          <cell r="S154">
            <v>2052632</v>
          </cell>
          <cell r="Z154">
            <v>6554</v>
          </cell>
          <cell r="AA154">
            <v>9241534</v>
          </cell>
        </row>
        <row r="191">
          <cell r="B191">
            <v>2</v>
          </cell>
          <cell r="C191">
            <v>404</v>
          </cell>
          <cell r="D191">
            <v>0</v>
          </cell>
          <cell r="E191">
            <v>0</v>
          </cell>
          <cell r="F191">
            <v>1</v>
          </cell>
          <cell r="G191">
            <v>2256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33</v>
          </cell>
          <cell r="M191">
            <v>30772</v>
          </cell>
          <cell r="N191">
            <v>195</v>
          </cell>
          <cell r="O191">
            <v>23014</v>
          </cell>
          <cell r="P191">
            <v>10</v>
          </cell>
          <cell r="Q191">
            <v>7647</v>
          </cell>
          <cell r="R191">
            <v>27</v>
          </cell>
          <cell r="S191">
            <v>8768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268</v>
          </cell>
          <cell r="AA191">
            <v>72861</v>
          </cell>
        </row>
        <row r="208">
          <cell r="B208">
            <v>6041</v>
          </cell>
          <cell r="C208">
            <v>1213750</v>
          </cell>
          <cell r="D208">
            <v>5472</v>
          </cell>
          <cell r="E208">
            <v>1416772</v>
          </cell>
          <cell r="F208">
            <v>6124</v>
          </cell>
          <cell r="G208">
            <v>1463589</v>
          </cell>
          <cell r="H208">
            <v>9758</v>
          </cell>
          <cell r="I208">
            <v>2006302</v>
          </cell>
          <cell r="J208">
            <v>5919</v>
          </cell>
          <cell r="K208">
            <v>1725016</v>
          </cell>
          <cell r="L208">
            <v>9309</v>
          </cell>
          <cell r="M208">
            <v>1699308</v>
          </cell>
          <cell r="N208">
            <v>5204</v>
          </cell>
          <cell r="O208">
            <v>1303882</v>
          </cell>
          <cell r="P208">
            <v>5964</v>
          </cell>
          <cell r="Q208">
            <v>1341925</v>
          </cell>
          <cell r="R208">
            <v>8363</v>
          </cell>
          <cell r="S208">
            <v>1888475</v>
          </cell>
          <cell r="Z208">
            <v>62154</v>
          </cell>
          <cell r="AA208">
            <v>14059019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E8">
            <v>25</v>
          </cell>
          <cell r="G8">
            <v>42425</v>
          </cell>
        </row>
        <row r="9">
          <cell r="E9">
            <v>0</v>
          </cell>
          <cell r="G9">
            <v>0</v>
          </cell>
        </row>
        <row r="10">
          <cell r="E10">
            <v>0</v>
          </cell>
          <cell r="G10">
            <v>0</v>
          </cell>
        </row>
        <row r="13">
          <cell r="E13">
            <v>2</v>
          </cell>
          <cell r="G13">
            <v>2246</v>
          </cell>
        </row>
        <row r="14">
          <cell r="E14">
            <v>142</v>
          </cell>
          <cell r="G14">
            <v>395314</v>
          </cell>
        </row>
        <row r="15">
          <cell r="E15">
            <v>38</v>
          </cell>
          <cell r="G15">
            <v>34199</v>
          </cell>
        </row>
        <row r="16">
          <cell r="E16">
            <v>398</v>
          </cell>
          <cell r="G16">
            <v>366103</v>
          </cell>
        </row>
        <row r="17">
          <cell r="E17">
            <v>13</v>
          </cell>
          <cell r="G17">
            <v>20539</v>
          </cell>
        </row>
        <row r="18">
          <cell r="E18">
            <v>18</v>
          </cell>
          <cell r="G18">
            <v>68167</v>
          </cell>
        </row>
        <row r="19">
          <cell r="E19">
            <v>0</v>
          </cell>
          <cell r="G19">
            <v>0</v>
          </cell>
        </row>
        <row r="20">
          <cell r="E20">
            <v>2</v>
          </cell>
          <cell r="G20">
            <v>7385</v>
          </cell>
        </row>
        <row r="21">
          <cell r="E21">
            <v>0</v>
          </cell>
          <cell r="G21">
            <v>0</v>
          </cell>
        </row>
        <row r="22">
          <cell r="E22">
            <v>0</v>
          </cell>
          <cell r="G22">
            <v>0</v>
          </cell>
        </row>
        <row r="23">
          <cell r="E23">
            <v>0</v>
          </cell>
          <cell r="G23">
            <v>0</v>
          </cell>
        </row>
        <row r="24">
          <cell r="E24">
            <v>0</v>
          </cell>
          <cell r="G24">
            <v>0</v>
          </cell>
        </row>
        <row r="25">
          <cell r="E25">
            <v>3</v>
          </cell>
          <cell r="G25">
            <v>4147</v>
          </cell>
        </row>
        <row r="26">
          <cell r="E26">
            <v>0</v>
          </cell>
          <cell r="G26">
            <v>0</v>
          </cell>
        </row>
        <row r="27">
          <cell r="E27">
            <v>0</v>
          </cell>
          <cell r="G27">
            <v>0</v>
          </cell>
        </row>
        <row r="28">
          <cell r="E28">
            <v>0</v>
          </cell>
          <cell r="G28">
            <v>0</v>
          </cell>
        </row>
        <row r="29">
          <cell r="E29">
            <v>2</v>
          </cell>
          <cell r="G29">
            <v>2884</v>
          </cell>
        </row>
        <row r="30">
          <cell r="E30">
            <v>0</v>
          </cell>
          <cell r="G30">
            <v>0</v>
          </cell>
        </row>
        <row r="31">
          <cell r="E31">
            <v>0</v>
          </cell>
          <cell r="G31">
            <v>0</v>
          </cell>
        </row>
        <row r="32">
          <cell r="E32">
            <v>0</v>
          </cell>
          <cell r="G32">
            <v>0</v>
          </cell>
        </row>
        <row r="33">
          <cell r="E33">
            <v>0</v>
          </cell>
          <cell r="G33">
            <v>0</v>
          </cell>
        </row>
        <row r="34">
          <cell r="E34">
            <v>0</v>
          </cell>
          <cell r="G34">
            <v>0</v>
          </cell>
        </row>
        <row r="35">
          <cell r="E35">
            <v>0</v>
          </cell>
          <cell r="G35">
            <v>0</v>
          </cell>
        </row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  <row r="38">
          <cell r="E38">
            <v>27</v>
          </cell>
          <cell r="G38">
            <v>8278</v>
          </cell>
        </row>
        <row r="39">
          <cell r="E39">
            <v>0</v>
          </cell>
          <cell r="G39">
            <v>0</v>
          </cell>
        </row>
        <row r="42">
          <cell r="G42">
            <v>9953</v>
          </cell>
        </row>
        <row r="43">
          <cell r="E43">
            <v>5</v>
          </cell>
          <cell r="G43">
            <v>9953</v>
          </cell>
        </row>
        <row r="44">
          <cell r="E44">
            <v>0</v>
          </cell>
          <cell r="G44">
            <v>0</v>
          </cell>
        </row>
        <row r="45">
          <cell r="E45">
            <v>0</v>
          </cell>
          <cell r="G45">
            <v>0</v>
          </cell>
        </row>
        <row r="46">
          <cell r="E46">
            <v>0</v>
          </cell>
          <cell r="G46">
            <v>0</v>
          </cell>
        </row>
        <row r="49">
          <cell r="E49">
            <v>120</v>
          </cell>
          <cell r="G49">
            <v>14278</v>
          </cell>
        </row>
        <row r="50">
          <cell r="E50">
            <v>0</v>
          </cell>
          <cell r="G50">
            <v>0</v>
          </cell>
        </row>
        <row r="51">
          <cell r="E51">
            <v>0</v>
          </cell>
          <cell r="G51">
            <v>0</v>
          </cell>
        </row>
        <row r="52">
          <cell r="E52">
            <v>0</v>
          </cell>
          <cell r="G52">
            <v>0</v>
          </cell>
        </row>
        <row r="53">
          <cell r="E53">
            <v>0</v>
          </cell>
          <cell r="G53">
            <v>0</v>
          </cell>
        </row>
        <row r="54">
          <cell r="E54">
            <v>0</v>
          </cell>
          <cell r="G54">
            <v>0</v>
          </cell>
        </row>
        <row r="55">
          <cell r="E55">
            <v>0</v>
          </cell>
          <cell r="G55">
            <v>0</v>
          </cell>
        </row>
        <row r="56">
          <cell r="E56">
            <v>0</v>
          </cell>
          <cell r="G56">
            <v>0</v>
          </cell>
        </row>
        <row r="57">
          <cell r="E57">
            <v>0</v>
          </cell>
          <cell r="G57">
            <v>0</v>
          </cell>
        </row>
        <row r="58">
          <cell r="E58">
            <v>851</v>
          </cell>
          <cell r="G58">
            <v>50865</v>
          </cell>
        </row>
        <row r="59">
          <cell r="E59">
            <v>484</v>
          </cell>
          <cell r="G59">
            <v>68379</v>
          </cell>
        </row>
        <row r="60">
          <cell r="E60">
            <v>0</v>
          </cell>
          <cell r="G60">
            <v>0</v>
          </cell>
        </row>
        <row r="61">
          <cell r="E61">
            <v>275086</v>
          </cell>
          <cell r="G61">
            <v>19066561</v>
          </cell>
        </row>
        <row r="62">
          <cell r="E62">
            <v>0</v>
          </cell>
          <cell r="G62">
            <v>0</v>
          </cell>
        </row>
        <row r="63">
          <cell r="E63">
            <v>0</v>
          </cell>
          <cell r="G63">
            <v>0</v>
          </cell>
        </row>
        <row r="64">
          <cell r="E64">
            <v>0</v>
          </cell>
          <cell r="G64">
            <v>0</v>
          </cell>
        </row>
        <row r="66">
          <cell r="E66">
            <v>278013</v>
          </cell>
          <cell r="G66">
            <v>20755315</v>
          </cell>
        </row>
        <row r="71">
          <cell r="E71">
            <v>4233</v>
          </cell>
          <cell r="G71">
            <v>573440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R11">
            <v>1480</v>
          </cell>
          <cell r="S11">
            <v>317445</v>
          </cell>
          <cell r="Z11">
            <v>16458</v>
          </cell>
          <cell r="AA11">
            <v>3156614</v>
          </cell>
        </row>
        <row r="14">
          <cell r="R14">
            <v>0</v>
          </cell>
          <cell r="S14">
            <v>0</v>
          </cell>
          <cell r="Z14">
            <v>583</v>
          </cell>
          <cell r="AA14">
            <v>287383</v>
          </cell>
        </row>
        <row r="16">
          <cell r="R16">
            <v>0</v>
          </cell>
          <cell r="S16">
            <v>0</v>
          </cell>
          <cell r="Z16">
            <v>390</v>
          </cell>
          <cell r="AA16">
            <v>268587</v>
          </cell>
        </row>
        <row r="17">
          <cell r="R17">
            <v>0</v>
          </cell>
          <cell r="S17">
            <v>0</v>
          </cell>
          <cell r="Z17">
            <v>0</v>
          </cell>
          <cell r="AA17">
            <v>0</v>
          </cell>
        </row>
        <row r="18">
          <cell r="R18">
            <v>0</v>
          </cell>
          <cell r="S18">
            <v>0</v>
          </cell>
          <cell r="Z18">
            <v>611</v>
          </cell>
          <cell r="AA18">
            <v>321356</v>
          </cell>
        </row>
        <row r="19">
          <cell r="R19">
            <v>0</v>
          </cell>
          <cell r="S19">
            <v>0</v>
          </cell>
          <cell r="Z19">
            <v>6</v>
          </cell>
          <cell r="AA19">
            <v>136</v>
          </cell>
        </row>
        <row r="20">
          <cell r="R20">
            <v>0</v>
          </cell>
          <cell r="S20">
            <v>0</v>
          </cell>
          <cell r="Z20">
            <v>0</v>
          </cell>
          <cell r="AA20">
            <v>0</v>
          </cell>
        </row>
        <row r="31">
          <cell r="R31">
            <v>165</v>
          </cell>
          <cell r="S31">
            <v>53952</v>
          </cell>
          <cell r="Z31">
            <v>487</v>
          </cell>
          <cell r="AA31">
            <v>225445</v>
          </cell>
        </row>
        <row r="36">
          <cell r="R36">
            <v>0</v>
          </cell>
        </row>
        <row r="40">
          <cell r="R40">
            <v>15</v>
          </cell>
          <cell r="S40">
            <v>5600</v>
          </cell>
          <cell r="Z40">
            <v>1223</v>
          </cell>
          <cell r="AA40">
            <v>193321</v>
          </cell>
        </row>
        <row r="41">
          <cell r="R41">
            <v>660</v>
          </cell>
          <cell r="S41">
            <v>120029</v>
          </cell>
          <cell r="Z41">
            <v>1850</v>
          </cell>
          <cell r="AA41">
            <v>391551</v>
          </cell>
        </row>
        <row r="42">
          <cell r="R42">
            <v>0</v>
          </cell>
          <cell r="S42">
            <v>0</v>
          </cell>
          <cell r="Z42">
            <v>28</v>
          </cell>
          <cell r="AA42">
            <v>14159</v>
          </cell>
        </row>
        <row r="43">
          <cell r="R43">
            <v>294</v>
          </cell>
          <cell r="S43">
            <v>57689</v>
          </cell>
          <cell r="Z43">
            <v>1935</v>
          </cell>
          <cell r="AA43">
            <v>337463</v>
          </cell>
        </row>
        <row r="44">
          <cell r="R44">
            <v>0</v>
          </cell>
          <cell r="S44">
            <v>0</v>
          </cell>
          <cell r="Z44">
            <v>227</v>
          </cell>
          <cell r="AA44">
            <v>71554</v>
          </cell>
        </row>
        <row r="45">
          <cell r="R45">
            <v>0</v>
          </cell>
          <cell r="S45">
            <v>0</v>
          </cell>
          <cell r="Z45">
            <v>4247</v>
          </cell>
          <cell r="AA45">
            <v>271645</v>
          </cell>
        </row>
        <row r="46">
          <cell r="R46">
            <v>145</v>
          </cell>
          <cell r="S46">
            <v>24407</v>
          </cell>
          <cell r="Z46">
            <v>146</v>
          </cell>
          <cell r="AA46">
            <v>26849</v>
          </cell>
        </row>
        <row r="47">
          <cell r="R47">
            <v>0</v>
          </cell>
          <cell r="S47">
            <v>0</v>
          </cell>
          <cell r="Z47">
            <v>758</v>
          </cell>
          <cell r="AA47">
            <v>75895</v>
          </cell>
        </row>
        <row r="48">
          <cell r="R48">
            <v>0</v>
          </cell>
          <cell r="S48">
            <v>0</v>
          </cell>
          <cell r="Z48">
            <v>0</v>
          </cell>
          <cell r="AA48">
            <v>0</v>
          </cell>
        </row>
        <row r="49">
          <cell r="R49">
            <v>0</v>
          </cell>
          <cell r="S49">
            <v>0</v>
          </cell>
          <cell r="Z49">
            <v>0</v>
          </cell>
          <cell r="AA49">
            <v>0</v>
          </cell>
        </row>
        <row r="50">
          <cell r="R50">
            <v>0</v>
          </cell>
          <cell r="S50">
            <v>0</v>
          </cell>
          <cell r="Z50">
            <v>0</v>
          </cell>
          <cell r="AA50">
            <v>0</v>
          </cell>
        </row>
        <row r="51">
          <cell r="R51">
            <v>0</v>
          </cell>
          <cell r="S51">
            <v>0</v>
          </cell>
          <cell r="Z51">
            <v>0</v>
          </cell>
          <cell r="AA51">
            <v>0</v>
          </cell>
        </row>
        <row r="52">
          <cell r="R52">
            <v>0</v>
          </cell>
          <cell r="S52">
            <v>0</v>
          </cell>
          <cell r="Z52">
            <v>0</v>
          </cell>
          <cell r="AA52">
            <v>0</v>
          </cell>
        </row>
        <row r="53">
          <cell r="R53">
            <v>0</v>
          </cell>
          <cell r="S53">
            <v>0</v>
          </cell>
          <cell r="Z53">
            <v>1210</v>
          </cell>
          <cell r="AA53">
            <v>87278</v>
          </cell>
        </row>
        <row r="54">
          <cell r="R54">
            <v>0</v>
          </cell>
          <cell r="S54">
            <v>0</v>
          </cell>
          <cell r="Z54">
            <v>0</v>
          </cell>
          <cell r="AA54">
            <v>0</v>
          </cell>
        </row>
        <row r="55">
          <cell r="R55">
            <v>0</v>
          </cell>
          <cell r="S55">
            <v>0</v>
          </cell>
          <cell r="Z55">
            <v>140</v>
          </cell>
          <cell r="AA55">
            <v>42735</v>
          </cell>
        </row>
        <row r="56">
          <cell r="R56">
            <v>0</v>
          </cell>
          <cell r="S56">
            <v>0</v>
          </cell>
          <cell r="Z56">
            <v>164</v>
          </cell>
          <cell r="AA56">
            <v>31945</v>
          </cell>
        </row>
        <row r="57">
          <cell r="R57">
            <v>0</v>
          </cell>
          <cell r="S57">
            <v>0</v>
          </cell>
          <cell r="Z57">
            <v>0</v>
          </cell>
          <cell r="AA57">
            <v>0</v>
          </cell>
        </row>
        <row r="58">
          <cell r="R58">
            <v>0</v>
          </cell>
          <cell r="S58">
            <v>0</v>
          </cell>
          <cell r="Z58">
            <v>0</v>
          </cell>
          <cell r="AA58">
            <v>0</v>
          </cell>
        </row>
        <row r="59">
          <cell r="R59">
            <v>0</v>
          </cell>
          <cell r="S59">
            <v>0</v>
          </cell>
          <cell r="Z59">
            <v>0</v>
          </cell>
          <cell r="AA59">
            <v>0</v>
          </cell>
        </row>
        <row r="60">
          <cell r="R60">
            <v>0</v>
          </cell>
          <cell r="S60">
            <v>0</v>
          </cell>
          <cell r="Z60">
            <v>468</v>
          </cell>
          <cell r="AA60">
            <v>72320</v>
          </cell>
        </row>
        <row r="61">
          <cell r="R61">
            <v>0</v>
          </cell>
          <cell r="S61">
            <v>0</v>
          </cell>
          <cell r="Z61">
            <v>0</v>
          </cell>
          <cell r="AA61">
            <v>0</v>
          </cell>
        </row>
        <row r="62">
          <cell r="R62">
            <v>0</v>
          </cell>
          <cell r="S62">
            <v>0</v>
          </cell>
          <cell r="Z62">
            <v>0</v>
          </cell>
          <cell r="AA62">
            <v>0</v>
          </cell>
        </row>
        <row r="63">
          <cell r="R63">
            <v>0</v>
          </cell>
          <cell r="S63">
            <v>0</v>
          </cell>
          <cell r="Z63">
            <v>0</v>
          </cell>
          <cell r="AA63">
            <v>0</v>
          </cell>
        </row>
        <row r="64">
          <cell r="R64">
            <v>0</v>
          </cell>
          <cell r="S64">
            <v>0</v>
          </cell>
          <cell r="Z64">
            <v>0</v>
          </cell>
          <cell r="AA64">
            <v>0</v>
          </cell>
        </row>
        <row r="65">
          <cell r="R65">
            <v>0</v>
          </cell>
          <cell r="S65">
            <v>0</v>
          </cell>
          <cell r="Z65">
            <v>1293</v>
          </cell>
          <cell r="AA65">
            <v>207009</v>
          </cell>
        </row>
        <row r="66">
          <cell r="R66">
            <v>0</v>
          </cell>
          <cell r="S66">
            <v>0</v>
          </cell>
          <cell r="Z66">
            <v>2</v>
          </cell>
          <cell r="AA66">
            <v>316</v>
          </cell>
        </row>
        <row r="67">
          <cell r="R67">
            <v>0</v>
          </cell>
          <cell r="S67">
            <v>0</v>
          </cell>
          <cell r="Z67">
            <v>0</v>
          </cell>
          <cell r="AA67">
            <v>0</v>
          </cell>
        </row>
        <row r="70">
          <cell r="R70">
            <v>0</v>
          </cell>
          <cell r="S70">
            <v>0</v>
          </cell>
          <cell r="Z70">
            <v>0</v>
          </cell>
          <cell r="AA70">
            <v>0</v>
          </cell>
        </row>
        <row r="71">
          <cell r="R71">
            <v>0</v>
          </cell>
          <cell r="S71">
            <v>0</v>
          </cell>
          <cell r="Z71">
            <v>0</v>
          </cell>
          <cell r="AA71">
            <v>0</v>
          </cell>
        </row>
        <row r="72">
          <cell r="R72">
            <v>0</v>
          </cell>
          <cell r="S72">
            <v>0</v>
          </cell>
          <cell r="Z72">
            <v>0</v>
          </cell>
          <cell r="AA72">
            <v>0</v>
          </cell>
        </row>
        <row r="73">
          <cell r="H73">
            <v>0</v>
          </cell>
          <cell r="I73">
            <v>0</v>
          </cell>
          <cell r="Z73">
            <v>0</v>
          </cell>
          <cell r="AA73">
            <v>0</v>
          </cell>
        </row>
        <row r="77">
          <cell r="R77">
            <v>201</v>
          </cell>
          <cell r="S77">
            <v>55768</v>
          </cell>
          <cell r="Z77">
            <v>592</v>
          </cell>
          <cell r="AA77">
            <v>170416</v>
          </cell>
        </row>
        <row r="81">
          <cell r="R81">
            <v>0</v>
          </cell>
          <cell r="S81">
            <v>0</v>
          </cell>
          <cell r="Z81">
            <v>0</v>
          </cell>
          <cell r="AA81">
            <v>0</v>
          </cell>
        </row>
        <row r="85">
          <cell r="R85">
            <v>0</v>
          </cell>
          <cell r="S85">
            <v>0</v>
          </cell>
          <cell r="Z85">
            <v>16</v>
          </cell>
          <cell r="AA85">
            <v>6486</v>
          </cell>
        </row>
        <row r="87">
          <cell r="R87">
            <v>0</v>
          </cell>
          <cell r="S87">
            <v>0</v>
          </cell>
          <cell r="Z87">
            <v>0</v>
          </cell>
          <cell r="AA87">
            <v>0</v>
          </cell>
        </row>
        <row r="97">
          <cell r="R97">
            <v>0</v>
          </cell>
          <cell r="Z97">
            <v>42</v>
          </cell>
          <cell r="AA97">
            <v>30371</v>
          </cell>
        </row>
        <row r="98">
          <cell r="R98">
            <v>0</v>
          </cell>
          <cell r="Z98">
            <v>0</v>
          </cell>
          <cell r="AA98">
            <v>0</v>
          </cell>
        </row>
        <row r="99">
          <cell r="R99">
            <v>0</v>
          </cell>
          <cell r="Z99">
            <v>15</v>
          </cell>
          <cell r="AA99">
            <v>4717</v>
          </cell>
        </row>
        <row r="104">
          <cell r="Z104">
            <v>0</v>
          </cell>
          <cell r="AA104">
            <v>0</v>
          </cell>
        </row>
        <row r="105">
          <cell r="Z105">
            <v>0</v>
          </cell>
          <cell r="AA105">
            <v>0</v>
          </cell>
        </row>
        <row r="106">
          <cell r="Z106">
            <v>10</v>
          </cell>
          <cell r="AA106">
            <v>12841</v>
          </cell>
        </row>
        <row r="111">
          <cell r="Z111">
            <v>0</v>
          </cell>
          <cell r="AA111">
            <v>0</v>
          </cell>
        </row>
        <row r="136">
          <cell r="Z136">
            <v>0</v>
          </cell>
          <cell r="AA136">
            <v>0</v>
          </cell>
        </row>
        <row r="138">
          <cell r="Z138">
            <v>0</v>
          </cell>
          <cell r="AA138">
            <v>0</v>
          </cell>
        </row>
        <row r="151">
          <cell r="Z151">
            <v>0</v>
          </cell>
          <cell r="AA151">
            <v>0</v>
          </cell>
        </row>
      </sheetData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9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出口統計登網路"/>
      <sheetName val="折疊出口比較登網路"/>
    </sheetNames>
    <sheetDataSet>
      <sheetData sheetId="0" refreshError="1">
        <row r="11">
          <cell r="P11">
            <v>215350</v>
          </cell>
          <cell r="Q11">
            <v>134345843</v>
          </cell>
        </row>
        <row r="207">
          <cell r="P207">
            <v>10780</v>
          </cell>
          <cell r="Q207">
            <v>1793553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P11">
            <v>2279</v>
          </cell>
          <cell r="Q11">
            <v>641792</v>
          </cell>
        </row>
      </sheetData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9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出口統計登網路"/>
      <sheetName val="折疊出口比較登網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85">
          <cell r="Z85">
            <v>210</v>
          </cell>
        </row>
      </sheetData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>
        <row r="11">
          <cell r="B11">
            <v>17777</v>
          </cell>
          <cell r="C11">
            <v>27610108</v>
          </cell>
          <cell r="D11">
            <v>17541</v>
          </cell>
          <cell r="E11">
            <v>23031007</v>
          </cell>
          <cell r="F11">
            <v>23729</v>
          </cell>
          <cell r="G11">
            <v>32829783</v>
          </cell>
          <cell r="H11">
            <v>23873</v>
          </cell>
          <cell r="I11">
            <v>30333174</v>
          </cell>
          <cell r="J11">
            <v>27628</v>
          </cell>
          <cell r="K11">
            <v>40196175</v>
          </cell>
          <cell r="L11">
            <v>25841</v>
          </cell>
          <cell r="M11">
            <v>37817115</v>
          </cell>
          <cell r="N11">
            <v>19648</v>
          </cell>
          <cell r="O11">
            <v>25876703</v>
          </cell>
          <cell r="P11">
            <v>17869</v>
          </cell>
          <cell r="Q11">
            <v>24679687</v>
          </cell>
          <cell r="R11">
            <v>21566</v>
          </cell>
          <cell r="S11">
            <v>27092492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195472</v>
          </cell>
          <cell r="AA11">
            <v>269466244</v>
          </cell>
        </row>
        <row r="14">
          <cell r="R14">
            <v>218</v>
          </cell>
          <cell r="S14">
            <v>292415</v>
          </cell>
          <cell r="Z14">
            <v>1346</v>
          </cell>
          <cell r="AA14">
            <v>1572539</v>
          </cell>
        </row>
        <row r="18">
          <cell r="R18">
            <v>85</v>
          </cell>
          <cell r="S18">
            <v>174791</v>
          </cell>
          <cell r="Z18">
            <v>2086</v>
          </cell>
          <cell r="AA18">
            <v>4773626</v>
          </cell>
        </row>
        <row r="31">
          <cell r="R31">
            <v>0</v>
          </cell>
          <cell r="S31">
            <v>0</v>
          </cell>
          <cell r="Z31">
            <v>53</v>
          </cell>
          <cell r="AA31">
            <v>104472</v>
          </cell>
        </row>
        <row r="39">
          <cell r="R39">
            <v>5741</v>
          </cell>
          <cell r="S39">
            <v>8624508</v>
          </cell>
          <cell r="Z39">
            <v>50345</v>
          </cell>
          <cell r="AA39">
            <v>70098213</v>
          </cell>
        </row>
        <row r="40">
          <cell r="R40">
            <v>2427</v>
          </cell>
          <cell r="S40">
            <v>1766877</v>
          </cell>
          <cell r="Z40">
            <v>28261</v>
          </cell>
          <cell r="AA40">
            <v>31742383</v>
          </cell>
        </row>
        <row r="41">
          <cell r="R41">
            <v>1336</v>
          </cell>
          <cell r="S41">
            <v>2159100</v>
          </cell>
          <cell r="Z41">
            <v>6856</v>
          </cell>
          <cell r="AA41">
            <v>10898536</v>
          </cell>
        </row>
        <row r="42">
          <cell r="R42">
            <v>3663</v>
          </cell>
          <cell r="S42">
            <v>1185146</v>
          </cell>
          <cell r="Z42">
            <v>15584</v>
          </cell>
          <cell r="AA42">
            <v>10641519</v>
          </cell>
        </row>
        <row r="43">
          <cell r="R43">
            <v>339</v>
          </cell>
          <cell r="S43">
            <v>350988</v>
          </cell>
          <cell r="Z43">
            <v>1780</v>
          </cell>
          <cell r="AA43">
            <v>3088538</v>
          </cell>
        </row>
        <row r="44">
          <cell r="R44">
            <v>777</v>
          </cell>
          <cell r="S44">
            <v>1571978</v>
          </cell>
          <cell r="Z44">
            <v>10318</v>
          </cell>
          <cell r="AA44">
            <v>19208860</v>
          </cell>
        </row>
        <row r="45">
          <cell r="R45">
            <v>21</v>
          </cell>
          <cell r="S45">
            <v>45658</v>
          </cell>
          <cell r="Z45">
            <v>2257</v>
          </cell>
          <cell r="AA45">
            <v>2860049</v>
          </cell>
        </row>
        <row r="46">
          <cell r="R46">
            <v>172</v>
          </cell>
          <cell r="S46">
            <v>293815</v>
          </cell>
          <cell r="Z46">
            <v>3298</v>
          </cell>
          <cell r="AA46">
            <v>3350591</v>
          </cell>
        </row>
        <row r="47">
          <cell r="R47">
            <v>0</v>
          </cell>
          <cell r="S47">
            <v>0</v>
          </cell>
          <cell r="Z47">
            <v>0</v>
          </cell>
          <cell r="AA47">
            <v>0</v>
          </cell>
        </row>
        <row r="48">
          <cell r="R48">
            <v>0</v>
          </cell>
          <cell r="S48">
            <v>0</v>
          </cell>
          <cell r="Z48">
            <v>0</v>
          </cell>
          <cell r="AA48">
            <v>0</v>
          </cell>
        </row>
        <row r="49">
          <cell r="R49">
            <v>0</v>
          </cell>
          <cell r="S49">
            <v>0</v>
          </cell>
          <cell r="Z49">
            <v>0</v>
          </cell>
          <cell r="AA49">
            <v>0</v>
          </cell>
        </row>
        <row r="50">
          <cell r="R50">
            <v>2</v>
          </cell>
          <cell r="S50">
            <v>1826</v>
          </cell>
          <cell r="Z50">
            <v>19</v>
          </cell>
          <cell r="AA50">
            <v>20727</v>
          </cell>
        </row>
        <row r="51">
          <cell r="R51">
            <v>138</v>
          </cell>
          <cell r="S51">
            <v>28648</v>
          </cell>
          <cell r="Z51">
            <v>596</v>
          </cell>
          <cell r="AA51">
            <v>571299</v>
          </cell>
        </row>
        <row r="52">
          <cell r="R52">
            <v>75</v>
          </cell>
          <cell r="S52">
            <v>95973</v>
          </cell>
          <cell r="Z52">
            <v>1004</v>
          </cell>
          <cell r="AA52">
            <v>1146444</v>
          </cell>
        </row>
        <row r="53">
          <cell r="R53">
            <v>0</v>
          </cell>
          <cell r="S53">
            <v>0</v>
          </cell>
          <cell r="Z53">
            <v>121</v>
          </cell>
          <cell r="AA53">
            <v>198770</v>
          </cell>
        </row>
        <row r="54">
          <cell r="R54">
            <v>16</v>
          </cell>
          <cell r="S54">
            <v>29158</v>
          </cell>
          <cell r="Z54">
            <v>166</v>
          </cell>
          <cell r="AA54">
            <v>232742</v>
          </cell>
        </row>
        <row r="55">
          <cell r="R55">
            <v>0</v>
          </cell>
          <cell r="S55">
            <v>0</v>
          </cell>
          <cell r="Z55">
            <v>61</v>
          </cell>
          <cell r="AA55">
            <v>83118</v>
          </cell>
        </row>
        <row r="56">
          <cell r="R56">
            <v>0</v>
          </cell>
          <cell r="S56">
            <v>0</v>
          </cell>
          <cell r="Z56">
            <v>0</v>
          </cell>
          <cell r="AA56">
            <v>0</v>
          </cell>
        </row>
        <row r="57">
          <cell r="R57">
            <v>0</v>
          </cell>
          <cell r="S57">
            <v>0</v>
          </cell>
          <cell r="Z57">
            <v>0</v>
          </cell>
          <cell r="AA57">
            <v>0</v>
          </cell>
        </row>
        <row r="58">
          <cell r="R58">
            <v>2175</v>
          </cell>
          <cell r="S58">
            <v>3340358</v>
          </cell>
          <cell r="Z58">
            <v>11272</v>
          </cell>
          <cell r="AA58">
            <v>16309257</v>
          </cell>
        </row>
        <row r="59">
          <cell r="R59">
            <v>0</v>
          </cell>
          <cell r="S59">
            <v>0</v>
          </cell>
          <cell r="Z59">
            <v>0</v>
          </cell>
          <cell r="AA59">
            <v>0</v>
          </cell>
        </row>
        <row r="60">
          <cell r="R60">
            <v>0</v>
          </cell>
          <cell r="S60">
            <v>0</v>
          </cell>
          <cell r="Z60">
            <v>1</v>
          </cell>
          <cell r="AA60">
            <v>1066</v>
          </cell>
        </row>
        <row r="61">
          <cell r="R61">
            <v>0</v>
          </cell>
          <cell r="S61">
            <v>0</v>
          </cell>
          <cell r="Z61">
            <v>9</v>
          </cell>
          <cell r="AA61">
            <v>10605</v>
          </cell>
        </row>
        <row r="62">
          <cell r="R62">
            <v>0</v>
          </cell>
          <cell r="S62">
            <v>0</v>
          </cell>
          <cell r="Z62">
            <v>0</v>
          </cell>
          <cell r="AA62">
            <v>0</v>
          </cell>
        </row>
        <row r="63">
          <cell r="R63">
            <v>0</v>
          </cell>
          <cell r="S63">
            <v>0</v>
          </cell>
          <cell r="Z63">
            <v>0</v>
          </cell>
          <cell r="AA63">
            <v>0</v>
          </cell>
        </row>
        <row r="64">
          <cell r="R64">
            <v>0</v>
          </cell>
          <cell r="S64">
            <v>0</v>
          </cell>
          <cell r="Z64">
            <v>0</v>
          </cell>
          <cell r="AA64">
            <v>0</v>
          </cell>
        </row>
        <row r="65">
          <cell r="R65">
            <v>0</v>
          </cell>
          <cell r="S65">
            <v>0</v>
          </cell>
          <cell r="Z65">
            <v>0</v>
          </cell>
          <cell r="AA65">
            <v>0</v>
          </cell>
        </row>
        <row r="66">
          <cell r="R66">
            <v>0</v>
          </cell>
          <cell r="S66">
            <v>0</v>
          </cell>
          <cell r="Z66">
            <v>0</v>
          </cell>
          <cell r="AA66">
            <v>0</v>
          </cell>
        </row>
        <row r="69">
          <cell r="R69">
            <v>106</v>
          </cell>
          <cell r="S69">
            <v>294569</v>
          </cell>
          <cell r="Z69">
            <v>4296</v>
          </cell>
          <cell r="AA69">
            <v>8933746</v>
          </cell>
        </row>
        <row r="70">
          <cell r="R70">
            <v>154</v>
          </cell>
          <cell r="S70">
            <v>196860</v>
          </cell>
          <cell r="Z70">
            <v>4288</v>
          </cell>
          <cell r="AA70">
            <v>5684547</v>
          </cell>
        </row>
        <row r="71">
          <cell r="R71">
            <v>0</v>
          </cell>
          <cell r="S71">
            <v>0</v>
          </cell>
          <cell r="Z71">
            <v>0</v>
          </cell>
          <cell r="AA71">
            <v>0</v>
          </cell>
        </row>
        <row r="72">
          <cell r="R72">
            <v>0</v>
          </cell>
          <cell r="S72">
            <v>0</v>
          </cell>
          <cell r="Z72">
            <v>0</v>
          </cell>
          <cell r="AA72">
            <v>0</v>
          </cell>
        </row>
        <row r="76">
          <cell r="R76">
            <v>0</v>
          </cell>
          <cell r="S76">
            <v>0</v>
          </cell>
          <cell r="Z76">
            <v>30</v>
          </cell>
          <cell r="AA76">
            <v>22784</v>
          </cell>
        </row>
        <row r="80">
          <cell r="R80">
            <v>0</v>
          </cell>
          <cell r="S80">
            <v>0</v>
          </cell>
          <cell r="Z80">
            <v>0</v>
          </cell>
          <cell r="AA80">
            <v>0</v>
          </cell>
        </row>
        <row r="84">
          <cell r="R84">
            <v>600</v>
          </cell>
          <cell r="S84">
            <v>1375436</v>
          </cell>
          <cell r="Z84">
            <v>4963</v>
          </cell>
          <cell r="AA84">
            <v>9805352</v>
          </cell>
        </row>
        <row r="86">
          <cell r="R86">
            <v>281</v>
          </cell>
          <cell r="S86">
            <v>486045</v>
          </cell>
          <cell r="Z86">
            <v>3680</v>
          </cell>
          <cell r="AA86">
            <v>5765075</v>
          </cell>
        </row>
        <row r="96">
          <cell r="R96">
            <v>2702</v>
          </cell>
          <cell r="S96">
            <v>3607864</v>
          </cell>
          <cell r="Z96">
            <v>37311</v>
          </cell>
          <cell r="AA96">
            <v>53248810</v>
          </cell>
        </row>
        <row r="97">
          <cell r="R97">
            <v>58</v>
          </cell>
          <cell r="S97">
            <v>109613</v>
          </cell>
          <cell r="Z97">
            <v>2711</v>
          </cell>
          <cell r="AA97">
            <v>3941766</v>
          </cell>
        </row>
        <row r="98">
          <cell r="R98">
            <v>85</v>
          </cell>
          <cell r="S98">
            <v>183721</v>
          </cell>
          <cell r="Z98">
            <v>452</v>
          </cell>
          <cell r="AA98">
            <v>787835</v>
          </cell>
        </row>
        <row r="103">
          <cell r="R103">
            <v>33</v>
          </cell>
          <cell r="S103">
            <v>88164</v>
          </cell>
          <cell r="Z103">
            <v>213</v>
          </cell>
          <cell r="AA103">
            <v>380121</v>
          </cell>
        </row>
        <row r="104">
          <cell r="R104">
            <v>20</v>
          </cell>
          <cell r="S104">
            <v>40500</v>
          </cell>
          <cell r="Z104">
            <v>122</v>
          </cell>
          <cell r="AA104">
            <v>169013</v>
          </cell>
        </row>
        <row r="110">
          <cell r="R110">
            <v>94</v>
          </cell>
          <cell r="S110">
            <v>188921</v>
          </cell>
          <cell r="Z110">
            <v>346</v>
          </cell>
          <cell r="AA110">
            <v>664249</v>
          </cell>
        </row>
        <row r="135">
          <cell r="R135">
            <v>0</v>
          </cell>
          <cell r="S135">
            <v>0</v>
          </cell>
          <cell r="Z135">
            <v>0</v>
          </cell>
          <cell r="AA135">
            <v>0</v>
          </cell>
        </row>
        <row r="137">
          <cell r="R137">
            <v>0</v>
          </cell>
          <cell r="S137">
            <v>0</v>
          </cell>
          <cell r="Z137">
            <v>261</v>
          </cell>
          <cell r="AA137">
            <v>642220</v>
          </cell>
        </row>
        <row r="150">
          <cell r="R150">
            <v>190</v>
          </cell>
          <cell r="S150">
            <v>409314</v>
          </cell>
          <cell r="Z150">
            <v>396</v>
          </cell>
          <cell r="AA150">
            <v>703977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R11">
            <v>12605</v>
          </cell>
          <cell r="Z11">
            <v>132134</v>
          </cell>
          <cell r="AA11">
            <v>177517887</v>
          </cell>
        </row>
        <row r="14">
          <cell r="Z14">
            <v>690</v>
          </cell>
          <cell r="AA14">
            <v>731315</v>
          </cell>
        </row>
        <row r="18">
          <cell r="Z18">
            <v>88</v>
          </cell>
          <cell r="AA18">
            <v>114190</v>
          </cell>
        </row>
        <row r="31">
          <cell r="Z31">
            <v>31</v>
          </cell>
          <cell r="AA31">
            <v>43385</v>
          </cell>
        </row>
        <row r="39">
          <cell r="Z39">
            <v>44839</v>
          </cell>
          <cell r="AA39">
            <v>52832522</v>
          </cell>
        </row>
        <row r="40">
          <cell r="Z40">
            <v>28425</v>
          </cell>
          <cell r="AA40">
            <v>42006459</v>
          </cell>
        </row>
        <row r="41">
          <cell r="Z41">
            <v>4208</v>
          </cell>
          <cell r="AA41">
            <v>6253845</v>
          </cell>
        </row>
        <row r="42">
          <cell r="Z42">
            <v>5998</v>
          </cell>
          <cell r="AA42">
            <v>7526628</v>
          </cell>
        </row>
        <row r="43">
          <cell r="Z43">
            <v>1069</v>
          </cell>
          <cell r="AA43">
            <v>1345512</v>
          </cell>
        </row>
        <row r="44">
          <cell r="Z44">
            <v>7859</v>
          </cell>
          <cell r="AA44">
            <v>13593707</v>
          </cell>
        </row>
        <row r="45">
          <cell r="Z45">
            <v>277</v>
          </cell>
          <cell r="AA45">
            <v>372682</v>
          </cell>
        </row>
        <row r="46">
          <cell r="Z46">
            <v>5101</v>
          </cell>
          <cell r="AA46">
            <v>4382943</v>
          </cell>
        </row>
        <row r="47">
          <cell r="Z47">
            <v>0</v>
          </cell>
          <cell r="AA47">
            <v>0</v>
          </cell>
        </row>
        <row r="48">
          <cell r="Z48">
            <v>0</v>
          </cell>
          <cell r="AA48">
            <v>0</v>
          </cell>
        </row>
        <row r="49">
          <cell r="Z49">
            <v>0</v>
          </cell>
          <cell r="AA49">
            <v>0</v>
          </cell>
        </row>
        <row r="50">
          <cell r="Z50">
            <v>0</v>
          </cell>
          <cell r="AA50">
            <v>0</v>
          </cell>
        </row>
        <row r="51">
          <cell r="Z51">
            <v>410</v>
          </cell>
          <cell r="AA51">
            <v>813664</v>
          </cell>
        </row>
        <row r="52">
          <cell r="Z52">
            <v>1114</v>
          </cell>
          <cell r="AA52">
            <v>1313341</v>
          </cell>
        </row>
        <row r="53">
          <cell r="Z53">
            <v>75</v>
          </cell>
          <cell r="AA53">
            <v>106044</v>
          </cell>
        </row>
        <row r="54">
          <cell r="Z54">
            <v>13</v>
          </cell>
          <cell r="AA54">
            <v>17713</v>
          </cell>
        </row>
        <row r="55">
          <cell r="Z55">
            <v>18</v>
          </cell>
          <cell r="AA55">
            <v>19073</v>
          </cell>
        </row>
        <row r="56">
          <cell r="Z56">
            <v>0</v>
          </cell>
          <cell r="AA56">
            <v>0</v>
          </cell>
        </row>
        <row r="57">
          <cell r="Z57">
            <v>0</v>
          </cell>
          <cell r="AA57">
            <v>0</v>
          </cell>
        </row>
        <row r="58">
          <cell r="Z58">
            <v>69</v>
          </cell>
          <cell r="AA58">
            <v>88949</v>
          </cell>
        </row>
        <row r="59">
          <cell r="Z59">
            <v>262</v>
          </cell>
          <cell r="AA59">
            <v>299099</v>
          </cell>
        </row>
        <row r="60">
          <cell r="Z60">
            <v>0</v>
          </cell>
          <cell r="AA60">
            <v>0</v>
          </cell>
        </row>
        <row r="61">
          <cell r="Z61">
            <v>0</v>
          </cell>
          <cell r="AA61">
            <v>0</v>
          </cell>
        </row>
        <row r="62">
          <cell r="Z62">
            <v>0</v>
          </cell>
          <cell r="AA62">
            <v>0</v>
          </cell>
        </row>
        <row r="63">
          <cell r="Z63">
            <v>0</v>
          </cell>
          <cell r="AA63">
            <v>0</v>
          </cell>
        </row>
        <row r="64">
          <cell r="Z64">
            <v>0</v>
          </cell>
          <cell r="AA64">
            <v>0</v>
          </cell>
        </row>
        <row r="65">
          <cell r="Z65">
            <v>0</v>
          </cell>
          <cell r="AA65">
            <v>0</v>
          </cell>
        </row>
        <row r="66">
          <cell r="Z66">
            <v>0</v>
          </cell>
          <cell r="AA66">
            <v>0</v>
          </cell>
        </row>
        <row r="69">
          <cell r="Z69">
            <v>4055</v>
          </cell>
          <cell r="AA69">
            <v>8062751</v>
          </cell>
        </row>
        <row r="70">
          <cell r="Z70">
            <v>3319</v>
          </cell>
          <cell r="AA70">
            <v>3930600</v>
          </cell>
        </row>
        <row r="71">
          <cell r="Z71">
            <v>8</v>
          </cell>
          <cell r="AA71">
            <v>6744</v>
          </cell>
        </row>
        <row r="72">
          <cell r="Z72">
            <v>0</v>
          </cell>
          <cell r="AA72">
            <v>0</v>
          </cell>
        </row>
        <row r="75">
          <cell r="Z75">
            <v>15</v>
          </cell>
          <cell r="AA75">
            <v>14852</v>
          </cell>
        </row>
        <row r="80">
          <cell r="Z80">
            <v>0</v>
          </cell>
          <cell r="AA80">
            <v>0</v>
          </cell>
        </row>
        <row r="84">
          <cell r="Z84">
            <v>1877</v>
          </cell>
          <cell r="AA84">
            <v>2309271</v>
          </cell>
        </row>
        <row r="86">
          <cell r="Z86">
            <v>1289</v>
          </cell>
          <cell r="AA86">
            <v>1758864</v>
          </cell>
        </row>
        <row r="96">
          <cell r="Z96">
            <v>17822</v>
          </cell>
        </row>
        <row r="97">
          <cell r="Z97">
            <v>2120</v>
          </cell>
        </row>
        <row r="98">
          <cell r="Z98">
            <v>207</v>
          </cell>
        </row>
        <row r="103">
          <cell r="Z103">
            <v>261</v>
          </cell>
          <cell r="AA103">
            <v>454587</v>
          </cell>
        </row>
        <row r="104">
          <cell r="Z104">
            <v>40</v>
          </cell>
          <cell r="AA104">
            <v>65336</v>
          </cell>
        </row>
        <row r="110">
          <cell r="Z110">
            <v>20</v>
          </cell>
          <cell r="AA110">
            <v>32029</v>
          </cell>
        </row>
        <row r="135">
          <cell r="Z135">
            <v>29</v>
          </cell>
          <cell r="AA135">
            <v>41223</v>
          </cell>
        </row>
        <row r="137">
          <cell r="Z137">
            <v>1</v>
          </cell>
          <cell r="AA137">
            <v>2007</v>
          </cell>
        </row>
        <row r="150">
          <cell r="Z150">
            <v>309</v>
          </cell>
          <cell r="AA150">
            <v>563723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96">
          <cell r="AA96">
            <v>24541181</v>
          </cell>
        </row>
        <row r="97">
          <cell r="AA97">
            <v>3150905</v>
          </cell>
        </row>
        <row r="98">
          <cell r="AA98">
            <v>372364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B11">
            <v>13302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C11">
            <v>16512762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D11">
            <v>13920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E11">
            <v>13431802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F11">
            <v>18564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9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出口統計登網路"/>
      <sheetName val="折疊出口比較登網路"/>
    </sheetNames>
    <sheetDataSet>
      <sheetData sheetId="0" refreshError="1">
        <row r="11">
          <cell r="R11">
            <v>240315</v>
          </cell>
          <cell r="S11">
            <v>143246564</v>
          </cell>
          <cell r="Z11">
            <v>1779500</v>
          </cell>
          <cell r="AA11">
            <v>955759820</v>
          </cell>
        </row>
        <row r="14">
          <cell r="Z14">
            <v>89482</v>
          </cell>
          <cell r="AA14">
            <v>44942379</v>
          </cell>
        </row>
        <row r="17">
          <cell r="Z17">
            <v>5298</v>
          </cell>
          <cell r="AA17">
            <v>3912843</v>
          </cell>
        </row>
        <row r="18">
          <cell r="Z18">
            <v>24417</v>
          </cell>
          <cell r="AA18">
            <v>22975976</v>
          </cell>
        </row>
        <row r="19">
          <cell r="Z19">
            <v>1219</v>
          </cell>
          <cell r="AA19">
            <v>766549</v>
          </cell>
        </row>
        <row r="20">
          <cell r="Z20">
            <v>15859</v>
          </cell>
          <cell r="AA20">
            <v>3101898</v>
          </cell>
        </row>
        <row r="31">
          <cell r="Z31">
            <v>27331</v>
          </cell>
          <cell r="AA31">
            <v>21533149</v>
          </cell>
        </row>
        <row r="41">
          <cell r="Z41">
            <v>177571</v>
          </cell>
          <cell r="AA41">
            <v>124003302</v>
          </cell>
        </row>
        <row r="42">
          <cell r="Z42">
            <v>116801</v>
          </cell>
          <cell r="AA42">
            <v>30233947</v>
          </cell>
        </row>
        <row r="43">
          <cell r="Z43">
            <v>35400</v>
          </cell>
          <cell r="AA43">
            <v>17023545</v>
          </cell>
        </row>
        <row r="44">
          <cell r="Z44">
            <v>282433</v>
          </cell>
          <cell r="AA44">
            <v>85021787</v>
          </cell>
        </row>
        <row r="45">
          <cell r="Z45">
            <v>14563</v>
          </cell>
          <cell r="AA45">
            <v>9524936</v>
          </cell>
        </row>
        <row r="46">
          <cell r="Z46">
            <v>58640</v>
          </cell>
          <cell r="AA46">
            <v>17530563</v>
          </cell>
        </row>
        <row r="47">
          <cell r="Z47">
            <v>53717</v>
          </cell>
          <cell r="AA47">
            <v>48220134</v>
          </cell>
        </row>
        <row r="48">
          <cell r="Z48">
            <v>42431</v>
          </cell>
          <cell r="AA48">
            <v>8495136</v>
          </cell>
        </row>
        <row r="49">
          <cell r="Z49">
            <v>6341</v>
          </cell>
          <cell r="AA49">
            <v>176394</v>
          </cell>
        </row>
        <row r="50">
          <cell r="Z50">
            <v>11645</v>
          </cell>
          <cell r="AA50">
            <v>757184</v>
          </cell>
        </row>
        <row r="51">
          <cell r="Z51">
            <v>966</v>
          </cell>
          <cell r="AA51">
            <v>336331</v>
          </cell>
        </row>
        <row r="52">
          <cell r="Z52">
            <v>2433</v>
          </cell>
          <cell r="AA52">
            <v>5239226</v>
          </cell>
        </row>
        <row r="53">
          <cell r="Z53">
            <v>57</v>
          </cell>
          <cell r="AA53">
            <v>61216</v>
          </cell>
        </row>
        <row r="54">
          <cell r="Z54">
            <v>87435</v>
          </cell>
          <cell r="AA54">
            <v>14601571</v>
          </cell>
        </row>
        <row r="55">
          <cell r="Z55">
            <v>5066</v>
          </cell>
          <cell r="AA55">
            <v>1255499</v>
          </cell>
        </row>
        <row r="56">
          <cell r="Z56">
            <v>32632</v>
          </cell>
          <cell r="AA56">
            <v>5783665</v>
          </cell>
        </row>
        <row r="57">
          <cell r="Z57">
            <v>10392</v>
          </cell>
          <cell r="AA57">
            <v>2841491</v>
          </cell>
        </row>
        <row r="58">
          <cell r="Z58">
            <v>2367</v>
          </cell>
          <cell r="AA58">
            <v>155860</v>
          </cell>
        </row>
        <row r="59">
          <cell r="Z59">
            <v>64</v>
          </cell>
          <cell r="AA59">
            <v>13626</v>
          </cell>
        </row>
        <row r="60">
          <cell r="Z60">
            <v>5949</v>
          </cell>
          <cell r="AA60">
            <v>1211521</v>
          </cell>
        </row>
        <row r="61">
          <cell r="Z61">
            <v>657</v>
          </cell>
          <cell r="AA61">
            <v>97768</v>
          </cell>
        </row>
        <row r="62">
          <cell r="Z62">
            <v>2642</v>
          </cell>
          <cell r="AA62">
            <v>1661060</v>
          </cell>
        </row>
        <row r="63">
          <cell r="Z63">
            <v>6670</v>
          </cell>
          <cell r="AA63">
            <v>1471715</v>
          </cell>
        </row>
        <row r="64">
          <cell r="Z64">
            <v>2078</v>
          </cell>
          <cell r="AA64">
            <v>330583</v>
          </cell>
        </row>
        <row r="65">
          <cell r="Z65">
            <v>310</v>
          </cell>
          <cell r="AA65">
            <v>40471</v>
          </cell>
        </row>
        <row r="66">
          <cell r="Z66">
            <v>7478</v>
          </cell>
          <cell r="AA66">
            <v>1154243</v>
          </cell>
        </row>
        <row r="67">
          <cell r="Z67">
            <v>0</v>
          </cell>
          <cell r="AA67">
            <v>0</v>
          </cell>
        </row>
        <row r="68">
          <cell r="Z68">
            <v>3937</v>
          </cell>
          <cell r="AA68">
            <v>267114</v>
          </cell>
        </row>
        <row r="71">
          <cell r="Z71">
            <v>15686</v>
          </cell>
          <cell r="AA71">
            <v>17795356</v>
          </cell>
        </row>
        <row r="72">
          <cell r="Z72">
            <v>29433</v>
          </cell>
          <cell r="AA72">
            <v>13587330</v>
          </cell>
        </row>
        <row r="73">
          <cell r="Z73">
            <v>1271</v>
          </cell>
          <cell r="AA73">
            <v>515144</v>
          </cell>
        </row>
        <row r="74">
          <cell r="AA74">
            <v>0</v>
          </cell>
        </row>
        <row r="78">
          <cell r="Z78">
            <v>8023</v>
          </cell>
          <cell r="AA78">
            <v>2734625</v>
          </cell>
        </row>
        <row r="82">
          <cell r="Z82">
            <v>452</v>
          </cell>
          <cell r="AA82">
            <v>185660</v>
          </cell>
        </row>
        <row r="88">
          <cell r="Z88">
            <v>51214</v>
          </cell>
          <cell r="AA88">
            <v>44929660</v>
          </cell>
        </row>
        <row r="90">
          <cell r="Z90">
            <v>20716</v>
          </cell>
          <cell r="AA90">
            <v>17360380</v>
          </cell>
        </row>
        <row r="100">
          <cell r="Z100">
            <v>370578</v>
          </cell>
          <cell r="AA100">
            <v>282330181</v>
          </cell>
        </row>
        <row r="101">
          <cell r="Z101">
            <v>45652</v>
          </cell>
          <cell r="AA101">
            <v>36963687</v>
          </cell>
        </row>
        <row r="102">
          <cell r="Z102">
            <v>6081</v>
          </cell>
          <cell r="AA102">
            <v>5289329</v>
          </cell>
        </row>
        <row r="107">
          <cell r="Z107">
            <v>7897</v>
          </cell>
          <cell r="AA107">
            <v>5862406</v>
          </cell>
        </row>
        <row r="108">
          <cell r="Z108">
            <v>6659</v>
          </cell>
          <cell r="AA108">
            <v>4608246</v>
          </cell>
        </row>
        <row r="109">
          <cell r="Z109">
            <v>7774</v>
          </cell>
          <cell r="AA109">
            <v>6567441</v>
          </cell>
        </row>
        <row r="114">
          <cell r="Z114">
            <v>6845</v>
          </cell>
          <cell r="AA114">
            <v>5254252</v>
          </cell>
        </row>
        <row r="139">
          <cell r="Z139">
            <v>1449</v>
          </cell>
          <cell r="AA139">
            <v>743405</v>
          </cell>
        </row>
        <row r="141">
          <cell r="Z141">
            <v>6828</v>
          </cell>
          <cell r="AA141">
            <v>4598396</v>
          </cell>
        </row>
        <row r="154">
          <cell r="Z154">
            <v>6498</v>
          </cell>
          <cell r="AA154">
            <v>8073204</v>
          </cell>
        </row>
        <row r="207">
          <cell r="R207">
            <v>8068</v>
          </cell>
          <cell r="S207">
            <v>1546548</v>
          </cell>
          <cell r="Z207">
            <v>107333</v>
          </cell>
          <cell r="AA207">
            <v>16444645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R11">
            <v>1763</v>
          </cell>
          <cell r="S11">
            <v>539341</v>
          </cell>
          <cell r="Z11">
            <v>26888</v>
          </cell>
          <cell r="AA11">
            <v>6683231</v>
          </cell>
        </row>
        <row r="14">
          <cell r="Z14">
            <v>2604</v>
          </cell>
          <cell r="AA14">
            <v>1223480</v>
          </cell>
        </row>
        <row r="16">
          <cell r="Z16">
            <v>782</v>
          </cell>
          <cell r="AA16">
            <v>400217</v>
          </cell>
        </row>
        <row r="17">
          <cell r="Z17">
            <v>1</v>
          </cell>
          <cell r="AA17">
            <v>1029</v>
          </cell>
        </row>
        <row r="18">
          <cell r="Z18">
            <v>394</v>
          </cell>
          <cell r="AA18">
            <v>248040</v>
          </cell>
        </row>
        <row r="19">
          <cell r="Z19">
            <v>30</v>
          </cell>
          <cell r="AA19">
            <v>25987</v>
          </cell>
        </row>
        <row r="20">
          <cell r="Z20">
            <v>284</v>
          </cell>
          <cell r="AA20">
            <v>128654</v>
          </cell>
        </row>
        <row r="31">
          <cell r="Z31">
            <v>980</v>
          </cell>
          <cell r="AA31">
            <v>449533</v>
          </cell>
        </row>
        <row r="40">
          <cell r="Z40">
            <v>442</v>
          </cell>
          <cell r="AA40">
            <v>103503</v>
          </cell>
        </row>
        <row r="41">
          <cell r="Z41">
            <v>8747</v>
          </cell>
          <cell r="AA41">
            <v>1886299</v>
          </cell>
        </row>
        <row r="42">
          <cell r="Z42">
            <v>590</v>
          </cell>
          <cell r="AA42">
            <v>74326</v>
          </cell>
        </row>
        <row r="43">
          <cell r="Z43">
            <v>3939</v>
          </cell>
          <cell r="AA43">
            <v>573221</v>
          </cell>
        </row>
        <row r="44">
          <cell r="Z44">
            <v>130</v>
          </cell>
          <cell r="AA44">
            <v>18271</v>
          </cell>
        </row>
        <row r="45">
          <cell r="Z45">
            <v>1702</v>
          </cell>
          <cell r="AA45">
            <v>173494</v>
          </cell>
        </row>
        <row r="46">
          <cell r="Z46">
            <v>240</v>
          </cell>
          <cell r="AA46">
            <v>26189</v>
          </cell>
        </row>
        <row r="47">
          <cell r="Z47">
            <v>669</v>
          </cell>
          <cell r="AA47">
            <v>67437</v>
          </cell>
        </row>
        <row r="48">
          <cell r="Z48">
            <v>0</v>
          </cell>
          <cell r="AA48">
            <v>0</v>
          </cell>
        </row>
        <row r="49">
          <cell r="Z49">
            <v>0</v>
          </cell>
          <cell r="AA49">
            <v>0</v>
          </cell>
        </row>
        <row r="50">
          <cell r="Z50">
            <v>0</v>
          </cell>
          <cell r="AA50">
            <v>0</v>
          </cell>
        </row>
        <row r="51">
          <cell r="Z51">
            <v>0</v>
          </cell>
          <cell r="AA51">
            <v>0</v>
          </cell>
        </row>
        <row r="52">
          <cell r="Z52">
            <v>0</v>
          </cell>
          <cell r="AA52">
            <v>0</v>
          </cell>
        </row>
        <row r="53">
          <cell r="Z53">
            <v>580</v>
          </cell>
          <cell r="AA53">
            <v>39401</v>
          </cell>
        </row>
        <row r="54">
          <cell r="Z54">
            <v>0</v>
          </cell>
          <cell r="AA54">
            <v>0</v>
          </cell>
        </row>
        <row r="55">
          <cell r="Z55">
            <v>1028</v>
          </cell>
          <cell r="AA55">
            <v>96868</v>
          </cell>
        </row>
        <row r="56">
          <cell r="Z56">
            <v>354</v>
          </cell>
          <cell r="AA56">
            <v>35145</v>
          </cell>
        </row>
        <row r="57">
          <cell r="Z57">
            <v>0</v>
          </cell>
          <cell r="AA57">
            <v>0</v>
          </cell>
        </row>
        <row r="58">
          <cell r="Z58">
            <v>0</v>
          </cell>
          <cell r="AA58">
            <v>0</v>
          </cell>
        </row>
        <row r="59">
          <cell r="Z59">
            <v>12</v>
          </cell>
          <cell r="AA59">
            <v>4202</v>
          </cell>
        </row>
        <row r="60">
          <cell r="Z60">
            <v>0</v>
          </cell>
          <cell r="AA60">
            <v>0</v>
          </cell>
        </row>
        <row r="61">
          <cell r="Z61">
            <v>0</v>
          </cell>
          <cell r="AA61">
            <v>0</v>
          </cell>
        </row>
        <row r="62">
          <cell r="Z62">
            <v>0</v>
          </cell>
          <cell r="AA62">
            <v>0</v>
          </cell>
        </row>
        <row r="63">
          <cell r="Z63">
            <v>0</v>
          </cell>
          <cell r="AA63">
            <v>0</v>
          </cell>
        </row>
        <row r="64">
          <cell r="Z64">
            <v>0</v>
          </cell>
          <cell r="AA64">
            <v>0</v>
          </cell>
        </row>
        <row r="65">
          <cell r="Z65">
            <v>750</v>
          </cell>
          <cell r="AA65">
            <v>119615</v>
          </cell>
        </row>
        <row r="66">
          <cell r="Z66">
            <v>0</v>
          </cell>
          <cell r="AA66">
            <v>0</v>
          </cell>
        </row>
        <row r="67">
          <cell r="Z67">
            <v>0</v>
          </cell>
          <cell r="AA67">
            <v>0</v>
          </cell>
        </row>
        <row r="70">
          <cell r="Z70">
            <v>0</v>
          </cell>
          <cell r="AA70">
            <v>0</v>
          </cell>
        </row>
        <row r="71">
          <cell r="Z71">
            <v>0</v>
          </cell>
          <cell r="AA71">
            <v>0</v>
          </cell>
        </row>
        <row r="72">
          <cell r="Z72">
            <v>0</v>
          </cell>
          <cell r="AA72">
            <v>0</v>
          </cell>
        </row>
        <row r="73">
          <cell r="Z73">
            <v>0</v>
          </cell>
          <cell r="AA73">
            <v>0</v>
          </cell>
        </row>
        <row r="77">
          <cell r="Z77">
            <v>1591</v>
          </cell>
          <cell r="AA77">
            <v>474375</v>
          </cell>
        </row>
        <row r="81">
          <cell r="Z81">
            <v>0</v>
          </cell>
          <cell r="AA81">
            <v>0</v>
          </cell>
        </row>
        <row r="85">
          <cell r="AA85">
            <v>89170</v>
          </cell>
        </row>
        <row r="87">
          <cell r="Z87">
            <v>0</v>
          </cell>
          <cell r="AA87">
            <v>0</v>
          </cell>
        </row>
        <row r="97">
          <cell r="Z97">
            <v>363</v>
          </cell>
          <cell r="AA97">
            <v>215686</v>
          </cell>
        </row>
        <row r="98">
          <cell r="Z98">
            <v>3</v>
          </cell>
          <cell r="AA98">
            <v>296</v>
          </cell>
        </row>
        <row r="99">
          <cell r="Z99">
            <v>40</v>
          </cell>
          <cell r="AA99">
            <v>17575</v>
          </cell>
        </row>
        <row r="104">
          <cell r="Z104">
            <v>3</v>
          </cell>
          <cell r="AA104">
            <v>1394</v>
          </cell>
        </row>
        <row r="105">
          <cell r="Z105">
            <v>0</v>
          </cell>
          <cell r="AA105">
            <v>0</v>
          </cell>
        </row>
        <row r="106">
          <cell r="Z106">
            <v>0</v>
          </cell>
          <cell r="AA106">
            <v>0</v>
          </cell>
        </row>
        <row r="111">
          <cell r="Z111">
            <v>0</v>
          </cell>
          <cell r="AA111">
            <v>0</v>
          </cell>
        </row>
        <row r="136">
          <cell r="Z136">
            <v>70</v>
          </cell>
          <cell r="AA136">
            <v>21417</v>
          </cell>
        </row>
        <row r="138">
          <cell r="Z138">
            <v>0</v>
          </cell>
          <cell r="AA138">
            <v>0</v>
          </cell>
        </row>
        <row r="151">
          <cell r="Z151">
            <v>3</v>
          </cell>
          <cell r="AA151">
            <v>797</v>
          </cell>
        </row>
      </sheetData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G11">
            <v>22173318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H11">
            <v>15934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I11">
            <v>21131722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J11">
            <v>17891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K11">
            <v>26772883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L11">
            <v>11616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M11">
            <v>17353136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N11">
            <v>16370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O11">
            <v>23793556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P11">
            <v>11932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8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出口統計登網路"/>
      <sheetName val="折疊出口比較登網路"/>
    </sheetNames>
    <sheetDataSet>
      <sheetData sheetId="0" refreshError="1">
        <row r="11">
          <cell r="N11">
            <v>177556</v>
          </cell>
          <cell r="O11">
            <v>121160127</v>
          </cell>
        </row>
        <row r="74">
          <cell r="Z74">
            <v>0</v>
          </cell>
        </row>
        <row r="207">
          <cell r="N207">
            <v>8294</v>
          </cell>
          <cell r="O207">
            <v>1661801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N11">
            <v>1322</v>
          </cell>
          <cell r="O11">
            <v>576564</v>
          </cell>
        </row>
      </sheetData>
      <sheetData sheetId="13" refreshError="1"/>
      <sheetData sheetId="1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Q11">
            <v>17739577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S11">
            <v>18609131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2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出口統計登網路"/>
      <sheetName val="折疊出口比較登網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1329</v>
          </cell>
          <cell r="C11">
            <v>327265</v>
          </cell>
        </row>
      </sheetData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3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出口統計登網路"/>
      <sheetName val="折疊出口比較登網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D11">
            <v>1330</v>
          </cell>
          <cell r="E11">
            <v>295004</v>
          </cell>
        </row>
      </sheetData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5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車出口登網路"/>
      <sheetName val="折疊出口比較登網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F11">
            <v>1325</v>
          </cell>
          <cell r="G11">
            <v>319488</v>
          </cell>
        </row>
      </sheetData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4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車出口登網路"/>
      <sheetName val="折疊出口比較登網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H11">
            <v>1697</v>
          </cell>
          <cell r="I11">
            <v>283170</v>
          </cell>
        </row>
      </sheetData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6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車出口登網路"/>
      <sheetName val="折疊出口比較登網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J11">
            <v>1910</v>
          </cell>
          <cell r="K11">
            <v>393996</v>
          </cell>
        </row>
      </sheetData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7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車出口登網路"/>
      <sheetName val="折疊出口比較登網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L11">
            <v>3370</v>
          </cell>
          <cell r="M11">
            <v>259792</v>
          </cell>
        </row>
      </sheetData>
      <sheetData sheetId="13" refreshError="1"/>
      <sheetData sheetId="1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8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車出口登網路"/>
      <sheetName val="折疊出口比較登網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N11">
            <v>1954</v>
          </cell>
          <cell r="O11">
            <v>369660</v>
          </cell>
        </row>
      </sheetData>
      <sheetData sheetId="13" refreshError="1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9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車出口登網路"/>
      <sheetName val="折疊出口比較登網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P11">
            <v>2063</v>
          </cell>
          <cell r="Q11">
            <v>590794</v>
          </cell>
        </row>
      </sheetData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2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出口統計登網路"/>
      <sheetName val="折疊出口比較登網路"/>
    </sheetNames>
    <sheetDataSet>
      <sheetData sheetId="0" refreshError="1">
        <row r="11">
          <cell r="B11">
            <v>271886</v>
          </cell>
          <cell r="C11">
            <v>118351540</v>
          </cell>
        </row>
        <row r="207">
          <cell r="B207">
            <v>6797</v>
          </cell>
          <cell r="C207">
            <v>1555378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1469</v>
          </cell>
          <cell r="C11">
            <v>329665</v>
          </cell>
        </row>
      </sheetData>
      <sheetData sheetId="13" refreshError="1"/>
      <sheetData sheetId="1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9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車出口登網路"/>
      <sheetName val="折疊出口比較登網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R11">
            <v>1480</v>
          </cell>
          <cell r="S11">
            <v>317445</v>
          </cell>
        </row>
      </sheetData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>
        <row r="5">
          <cell r="S5">
            <v>4338</v>
          </cell>
          <cell r="T5">
            <v>131460</v>
          </cell>
          <cell r="AA5">
            <v>40592</v>
          </cell>
          <cell r="AC5">
            <v>1507873</v>
          </cell>
        </row>
        <row r="6">
          <cell r="S6">
            <v>61215</v>
          </cell>
          <cell r="AA6">
            <v>516141</v>
          </cell>
        </row>
        <row r="8">
          <cell r="S8">
            <v>3352</v>
          </cell>
          <cell r="T8">
            <v>106489</v>
          </cell>
          <cell r="AA8">
            <v>24071</v>
          </cell>
          <cell r="AC8">
            <v>1100824</v>
          </cell>
        </row>
        <row r="9">
          <cell r="S9">
            <v>42703</v>
          </cell>
          <cell r="AA9">
            <v>567214</v>
          </cell>
        </row>
        <row r="11">
          <cell r="S11">
            <v>695937</v>
          </cell>
          <cell r="T11">
            <v>32484843</v>
          </cell>
          <cell r="AA11">
            <v>6436202</v>
          </cell>
          <cell r="AC11">
            <v>278182626</v>
          </cell>
        </row>
        <row r="13">
          <cell r="S13">
            <v>102480</v>
          </cell>
          <cell r="T13">
            <v>4582266</v>
          </cell>
          <cell r="AA13">
            <v>723321</v>
          </cell>
          <cell r="AC13">
            <v>29512716</v>
          </cell>
        </row>
        <row r="14">
          <cell r="S14">
            <v>178427</v>
          </cell>
          <cell r="AA14">
            <v>1303146</v>
          </cell>
        </row>
        <row r="16">
          <cell r="S16">
            <v>12670</v>
          </cell>
          <cell r="T16">
            <v>902174</v>
          </cell>
          <cell r="AA16">
            <v>96616</v>
          </cell>
          <cell r="AC16">
            <v>6202365</v>
          </cell>
        </row>
        <row r="17">
          <cell r="S17">
            <v>2857534</v>
          </cell>
          <cell r="AA17">
            <v>22519839</v>
          </cell>
        </row>
        <row r="19">
          <cell r="S19">
            <v>25164</v>
          </cell>
          <cell r="T19">
            <v>1008259</v>
          </cell>
          <cell r="AA19">
            <v>322636</v>
          </cell>
          <cell r="AC19">
            <v>6828065</v>
          </cell>
        </row>
        <row r="21">
          <cell r="S21">
            <v>106191</v>
          </cell>
          <cell r="T21">
            <v>2032934</v>
          </cell>
          <cell r="AA21">
            <v>1035927</v>
          </cell>
          <cell r="AC21">
            <v>17568047</v>
          </cell>
        </row>
        <row r="23">
          <cell r="S23">
            <v>63643</v>
          </cell>
          <cell r="T23">
            <v>1977406</v>
          </cell>
          <cell r="AA23">
            <v>545154</v>
          </cell>
          <cell r="AC23">
            <v>14495313</v>
          </cell>
        </row>
        <row r="25">
          <cell r="S25">
            <v>18977</v>
          </cell>
          <cell r="T25">
            <v>913031</v>
          </cell>
          <cell r="AA25">
            <v>108042</v>
          </cell>
          <cell r="AC25">
            <v>7453984</v>
          </cell>
        </row>
        <row r="27">
          <cell r="S27">
            <v>255304</v>
          </cell>
          <cell r="T27">
            <v>9886096</v>
          </cell>
          <cell r="AA27">
            <v>2169923</v>
          </cell>
          <cell r="AC27">
            <v>85236120</v>
          </cell>
        </row>
        <row r="29">
          <cell r="S29">
            <v>132866</v>
          </cell>
          <cell r="T29">
            <v>1598089</v>
          </cell>
          <cell r="AA29">
            <v>1213966</v>
          </cell>
          <cell r="AC29">
            <v>11640398</v>
          </cell>
        </row>
        <row r="31">
          <cell r="S31">
            <v>45093</v>
          </cell>
          <cell r="T31">
            <v>263756</v>
          </cell>
          <cell r="AA31">
            <v>485501</v>
          </cell>
          <cell r="AC31">
            <v>2675909</v>
          </cell>
        </row>
        <row r="33">
          <cell r="S33">
            <v>159074</v>
          </cell>
          <cell r="T33">
            <v>3776293</v>
          </cell>
          <cell r="AA33">
            <v>1769202</v>
          </cell>
          <cell r="AC33">
            <v>34468032</v>
          </cell>
        </row>
        <row r="35">
          <cell r="S35">
            <v>194094</v>
          </cell>
          <cell r="T35">
            <v>1120935</v>
          </cell>
          <cell r="AA35">
            <v>1287246</v>
          </cell>
          <cell r="AC35">
            <v>8043664</v>
          </cell>
        </row>
        <row r="37">
          <cell r="S37">
            <v>59722</v>
          </cell>
          <cell r="T37">
            <v>5393131</v>
          </cell>
          <cell r="AA37">
            <v>722608</v>
          </cell>
          <cell r="AC37">
            <v>49741054</v>
          </cell>
        </row>
        <row r="39">
          <cell r="S39">
            <v>18749</v>
          </cell>
          <cell r="T39">
            <v>313135</v>
          </cell>
          <cell r="AA39">
            <v>146213</v>
          </cell>
          <cell r="AC39">
            <v>2660803</v>
          </cell>
        </row>
        <row r="41">
          <cell r="S41">
            <v>5956</v>
          </cell>
          <cell r="T41">
            <v>29681</v>
          </cell>
          <cell r="AA41">
            <v>60701</v>
          </cell>
          <cell r="AC41">
            <v>216262</v>
          </cell>
        </row>
        <row r="43">
          <cell r="S43">
            <v>22086</v>
          </cell>
          <cell r="T43">
            <v>244639</v>
          </cell>
          <cell r="AA43">
            <v>327481</v>
          </cell>
          <cell r="AC43">
            <v>3337509</v>
          </cell>
        </row>
        <row r="46">
          <cell r="S46">
            <v>36297</v>
          </cell>
          <cell r="T46">
            <v>753016</v>
          </cell>
          <cell r="AA46">
            <v>521659</v>
          </cell>
          <cell r="AC46">
            <v>7520595</v>
          </cell>
        </row>
        <row r="49">
          <cell r="S49">
            <v>44361</v>
          </cell>
          <cell r="T49">
            <v>643484</v>
          </cell>
          <cell r="AA49">
            <v>460989</v>
          </cell>
          <cell r="AC49">
            <v>7855165</v>
          </cell>
        </row>
        <row r="51">
          <cell r="S51">
            <v>198814</v>
          </cell>
          <cell r="T51">
            <v>1773032</v>
          </cell>
          <cell r="AA51">
            <v>1793595</v>
          </cell>
          <cell r="AC51">
            <v>16551384</v>
          </cell>
        </row>
        <row r="52">
          <cell r="S52">
            <v>310165</v>
          </cell>
          <cell r="AA52">
            <v>2832272</v>
          </cell>
        </row>
        <row r="54">
          <cell r="S54">
            <v>29215</v>
          </cell>
          <cell r="T54">
            <v>181744</v>
          </cell>
          <cell r="AA54">
            <v>328514</v>
          </cell>
          <cell r="AC54">
            <v>1692986</v>
          </cell>
        </row>
        <row r="55">
          <cell r="S55">
            <v>174286</v>
          </cell>
          <cell r="AA55">
            <v>1908734</v>
          </cell>
        </row>
      </sheetData>
      <sheetData sheetId="1" refreshError="1"/>
      <sheetData sheetId="2">
        <row r="4">
          <cell r="S4">
            <v>24911</v>
          </cell>
          <cell r="T4">
            <v>2573211</v>
          </cell>
          <cell r="AA4">
            <v>193432</v>
          </cell>
          <cell r="AC4">
            <v>15734830</v>
          </cell>
        </row>
        <row r="5">
          <cell r="S5">
            <v>214367</v>
          </cell>
          <cell r="AA5">
            <v>1628144</v>
          </cell>
        </row>
        <row r="7">
          <cell r="S7">
            <v>3673</v>
          </cell>
          <cell r="T7">
            <v>274583</v>
          </cell>
          <cell r="AA7">
            <v>29875</v>
          </cell>
          <cell r="AC7">
            <v>2256628</v>
          </cell>
        </row>
        <row r="8">
          <cell r="S8">
            <v>44875</v>
          </cell>
          <cell r="AA8">
            <v>345655</v>
          </cell>
        </row>
        <row r="10">
          <cell r="S10">
            <v>1057767</v>
          </cell>
          <cell r="T10">
            <v>54062574</v>
          </cell>
          <cell r="AA10">
            <v>9800331</v>
          </cell>
          <cell r="AC10">
            <v>423860468</v>
          </cell>
        </row>
        <row r="11">
          <cell r="S11">
            <v>0</v>
          </cell>
          <cell r="AA11">
            <v>0</v>
          </cell>
        </row>
        <row r="12">
          <cell r="S12">
            <v>176578</v>
          </cell>
          <cell r="T12">
            <v>2350406</v>
          </cell>
          <cell r="AA12">
            <v>1321405</v>
          </cell>
          <cell r="AC12">
            <v>19046175</v>
          </cell>
        </row>
        <row r="13">
          <cell r="S13">
            <v>298275</v>
          </cell>
          <cell r="AA13">
            <v>2493065</v>
          </cell>
        </row>
        <row r="15">
          <cell r="S15">
            <v>75962</v>
          </cell>
          <cell r="T15">
            <v>517941</v>
          </cell>
          <cell r="AA15">
            <v>611063</v>
          </cell>
          <cell r="AC15">
            <v>4598746</v>
          </cell>
        </row>
        <row r="16">
          <cell r="S16">
            <v>8361511</v>
          </cell>
          <cell r="AA16">
            <v>75933191</v>
          </cell>
        </row>
        <row r="18">
          <cell r="S18">
            <v>88257</v>
          </cell>
          <cell r="T18">
            <v>5009061</v>
          </cell>
          <cell r="AA18">
            <v>681841</v>
          </cell>
          <cell r="AC18">
            <v>30702609</v>
          </cell>
        </row>
        <row r="20">
          <cell r="S20">
            <v>73342</v>
          </cell>
          <cell r="T20">
            <v>3421022</v>
          </cell>
          <cell r="AA20">
            <v>711005</v>
          </cell>
          <cell r="AC20">
            <v>31003947</v>
          </cell>
        </row>
        <row r="23">
          <cell r="S23">
            <v>42240</v>
          </cell>
          <cell r="T23">
            <v>1676273</v>
          </cell>
          <cell r="AA23">
            <v>390092</v>
          </cell>
          <cell r="AC23">
            <v>15633651</v>
          </cell>
        </row>
        <row r="25">
          <cell r="S25">
            <v>9627</v>
          </cell>
          <cell r="T25">
            <v>270219</v>
          </cell>
          <cell r="AA25">
            <v>141955</v>
          </cell>
          <cell r="AC25">
            <v>2885705</v>
          </cell>
        </row>
        <row r="28">
          <cell r="S28">
            <v>494679</v>
          </cell>
          <cell r="T28">
            <v>9305710</v>
          </cell>
          <cell r="AA28">
            <v>4522428</v>
          </cell>
          <cell r="AC28">
            <v>87008440</v>
          </cell>
        </row>
        <row r="30">
          <cell r="S30">
            <v>147934</v>
          </cell>
          <cell r="T30">
            <v>2742149</v>
          </cell>
          <cell r="AA30">
            <v>1374566</v>
          </cell>
          <cell r="AC30">
            <v>27470127</v>
          </cell>
        </row>
        <row r="32">
          <cell r="S32">
            <v>226827</v>
          </cell>
          <cell r="T32">
            <v>4116634</v>
          </cell>
          <cell r="AA32">
            <v>2333799</v>
          </cell>
          <cell r="AC32">
            <v>39697819</v>
          </cell>
        </row>
        <row r="34">
          <cell r="S34">
            <v>216050</v>
          </cell>
          <cell r="T34">
            <v>6734966</v>
          </cell>
          <cell r="AA34">
            <v>2242326</v>
          </cell>
          <cell r="AC34">
            <v>53533725</v>
          </cell>
        </row>
        <row r="37">
          <cell r="S37">
            <v>133136</v>
          </cell>
          <cell r="T37">
            <v>2093355</v>
          </cell>
          <cell r="AA37">
            <v>1566690</v>
          </cell>
          <cell r="AC37">
            <v>23251907</v>
          </cell>
        </row>
        <row r="40">
          <cell r="S40">
            <v>124660</v>
          </cell>
          <cell r="T40">
            <v>7279011</v>
          </cell>
          <cell r="AA40">
            <v>910336</v>
          </cell>
          <cell r="AC40">
            <v>48826680</v>
          </cell>
        </row>
        <row r="43">
          <cell r="S43">
            <v>109784</v>
          </cell>
          <cell r="T43">
            <v>3487715</v>
          </cell>
          <cell r="AA43">
            <v>828440</v>
          </cell>
          <cell r="AC43">
            <v>25667688</v>
          </cell>
        </row>
        <row r="45">
          <cell r="S45">
            <v>6098</v>
          </cell>
          <cell r="T45">
            <v>173015</v>
          </cell>
          <cell r="AA45">
            <v>240996</v>
          </cell>
          <cell r="AC45">
            <v>1870103</v>
          </cell>
        </row>
        <row r="47">
          <cell r="S47">
            <v>48361</v>
          </cell>
          <cell r="T47">
            <v>1373177</v>
          </cell>
          <cell r="AA47">
            <v>473476</v>
          </cell>
          <cell r="AC47">
            <v>14138138</v>
          </cell>
        </row>
        <row r="50">
          <cell r="S50">
            <v>120477</v>
          </cell>
          <cell r="T50">
            <v>5217543</v>
          </cell>
          <cell r="AA50">
            <v>1036751</v>
          </cell>
          <cell r="AC50">
            <v>37441445</v>
          </cell>
        </row>
        <row r="53">
          <cell r="S53">
            <v>112229</v>
          </cell>
          <cell r="T53">
            <v>3118524</v>
          </cell>
          <cell r="AA53">
            <v>1103258</v>
          </cell>
          <cell r="AC53">
            <v>27801465</v>
          </cell>
        </row>
        <row r="55">
          <cell r="S55">
            <v>481739</v>
          </cell>
          <cell r="T55">
            <v>6447460</v>
          </cell>
          <cell r="AA55">
            <v>4333175</v>
          </cell>
          <cell r="AC55">
            <v>57368833</v>
          </cell>
        </row>
        <row r="56">
          <cell r="S56">
            <v>747567</v>
          </cell>
          <cell r="AA56">
            <v>6631582</v>
          </cell>
        </row>
        <row r="57">
          <cell r="S57">
            <v>102674</v>
          </cell>
          <cell r="T57">
            <v>1066977</v>
          </cell>
          <cell r="AA57">
            <v>1486538</v>
          </cell>
          <cell r="AC57">
            <v>12943406</v>
          </cell>
        </row>
        <row r="58">
          <cell r="S58">
            <v>668174</v>
          </cell>
          <cell r="AA58">
            <v>8750001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 refreshError="1">
        <row r="5">
          <cell r="AA5">
            <v>48816</v>
          </cell>
          <cell r="AC5">
            <v>1334283</v>
          </cell>
        </row>
        <row r="8">
          <cell r="AA8">
            <v>34845</v>
          </cell>
          <cell r="AC8">
            <v>795335</v>
          </cell>
        </row>
        <row r="11">
          <cell r="AA11">
            <v>6482743</v>
          </cell>
          <cell r="AC11">
            <v>245635759</v>
          </cell>
        </row>
        <row r="13">
          <cell r="AA13">
            <v>615525</v>
          </cell>
          <cell r="AC13">
            <v>21171664</v>
          </cell>
        </row>
        <row r="16">
          <cell r="AA16">
            <v>92143</v>
          </cell>
          <cell r="AC16">
            <v>4147872</v>
          </cell>
        </row>
        <row r="19">
          <cell r="AA19">
            <v>298648</v>
          </cell>
          <cell r="AC19">
            <v>9652405</v>
          </cell>
        </row>
        <row r="21">
          <cell r="AA21">
            <v>1008677</v>
          </cell>
          <cell r="AC21">
            <v>15031437</v>
          </cell>
        </row>
        <row r="23">
          <cell r="AA23">
            <v>433402</v>
          </cell>
          <cell r="AC23">
            <v>13668795</v>
          </cell>
        </row>
        <row r="25">
          <cell r="AA25">
            <v>116924</v>
          </cell>
          <cell r="AC25">
            <v>5625161</v>
          </cell>
        </row>
        <row r="27">
          <cell r="AA27">
            <v>1700131</v>
          </cell>
          <cell r="AC27">
            <v>61847132</v>
          </cell>
        </row>
        <row r="29">
          <cell r="AA29">
            <v>1231298</v>
          </cell>
          <cell r="AC29">
            <v>14147288</v>
          </cell>
        </row>
        <row r="31">
          <cell r="AA31">
            <v>524650</v>
          </cell>
          <cell r="AC31">
            <v>4682912</v>
          </cell>
        </row>
        <row r="33">
          <cell r="AA33">
            <v>1920535</v>
          </cell>
          <cell r="AC33">
            <v>32427466</v>
          </cell>
        </row>
        <row r="35">
          <cell r="AA35">
            <v>1442114</v>
          </cell>
          <cell r="AC35">
            <v>7478766</v>
          </cell>
        </row>
        <row r="37">
          <cell r="AA37">
            <v>837457</v>
          </cell>
          <cell r="AC37">
            <v>45131037</v>
          </cell>
        </row>
        <row r="39">
          <cell r="AA39">
            <v>150637</v>
          </cell>
          <cell r="AC39">
            <v>2513768</v>
          </cell>
        </row>
        <row r="41">
          <cell r="AA41">
            <v>160101</v>
          </cell>
          <cell r="AC41">
            <v>535334</v>
          </cell>
        </row>
        <row r="43">
          <cell r="AA43">
            <v>377284</v>
          </cell>
          <cell r="AC43">
            <v>4087741</v>
          </cell>
        </row>
        <row r="46">
          <cell r="AA46">
            <v>589429</v>
          </cell>
          <cell r="AC46">
            <v>8793072</v>
          </cell>
        </row>
        <row r="49">
          <cell r="AA49">
            <v>473450</v>
          </cell>
          <cell r="AC49">
            <v>8418838</v>
          </cell>
        </row>
        <row r="51">
          <cell r="AA51">
            <v>1788708</v>
          </cell>
          <cell r="AC51">
            <v>15611684</v>
          </cell>
        </row>
        <row r="54">
          <cell r="AA54">
            <v>352095</v>
          </cell>
          <cell r="AC54">
            <v>1748068</v>
          </cell>
        </row>
      </sheetData>
      <sheetData sheetId="1" refreshError="1"/>
      <sheetData sheetId="2" refreshError="1">
        <row r="4">
          <cell r="AA4">
            <v>213177</v>
          </cell>
          <cell r="AC4">
            <v>16871367</v>
          </cell>
        </row>
        <row r="7">
          <cell r="AA7">
            <v>25741</v>
          </cell>
          <cell r="AC7">
            <v>1502852</v>
          </cell>
        </row>
        <row r="10">
          <cell r="AA10">
            <v>9015445</v>
          </cell>
          <cell r="AC10">
            <v>364178777</v>
          </cell>
        </row>
        <row r="12">
          <cell r="AA12">
            <v>1202803</v>
          </cell>
          <cell r="AC12">
            <v>18609900</v>
          </cell>
        </row>
        <row r="15">
          <cell r="AA15">
            <v>644758</v>
          </cell>
          <cell r="AC15">
            <v>4284072</v>
          </cell>
        </row>
        <row r="18">
          <cell r="AA18">
            <v>692769</v>
          </cell>
          <cell r="AC18">
            <v>30597545</v>
          </cell>
        </row>
        <row r="20">
          <cell r="AA20">
            <v>775523</v>
          </cell>
          <cell r="AC20">
            <v>29316792</v>
          </cell>
        </row>
        <row r="23">
          <cell r="AA23">
            <v>460197</v>
          </cell>
          <cell r="AC23">
            <v>12844274</v>
          </cell>
        </row>
        <row r="25">
          <cell r="AA25">
            <v>183558</v>
          </cell>
          <cell r="AC25">
            <v>3190640</v>
          </cell>
        </row>
        <row r="28">
          <cell r="AA28">
            <v>4404302</v>
          </cell>
          <cell r="AC28">
            <v>82586905</v>
          </cell>
        </row>
        <row r="30">
          <cell r="AA30">
            <v>1475144</v>
          </cell>
          <cell r="AC30">
            <v>23179782</v>
          </cell>
        </row>
        <row r="32">
          <cell r="AA32">
            <v>2261233</v>
          </cell>
          <cell r="AC32">
            <v>36038053</v>
          </cell>
        </row>
        <row r="34">
          <cell r="AA34">
            <v>2548795</v>
          </cell>
          <cell r="AC34">
            <v>44404816</v>
          </cell>
        </row>
        <row r="37">
          <cell r="AA37">
            <v>1652444</v>
          </cell>
          <cell r="AC37">
            <v>22055491</v>
          </cell>
        </row>
        <row r="40">
          <cell r="AA40">
            <v>798992</v>
          </cell>
          <cell r="AC40">
            <v>41043685</v>
          </cell>
        </row>
        <row r="43">
          <cell r="AA43">
            <v>858421</v>
          </cell>
          <cell r="AC43">
            <v>24046330</v>
          </cell>
        </row>
        <row r="45">
          <cell r="AA45">
            <v>291643</v>
          </cell>
          <cell r="AC45">
            <v>1733749</v>
          </cell>
        </row>
        <row r="47">
          <cell r="AA47">
            <v>415221</v>
          </cell>
          <cell r="AC47">
            <v>11799996</v>
          </cell>
        </row>
        <row r="50">
          <cell r="AA50">
            <v>945269</v>
          </cell>
          <cell r="AC50">
            <v>31996599</v>
          </cell>
        </row>
        <row r="53">
          <cell r="AA53">
            <v>992642</v>
          </cell>
          <cell r="AC53">
            <v>22958239</v>
          </cell>
        </row>
        <row r="55">
          <cell r="AA55">
            <v>3624542</v>
          </cell>
          <cell r="AC55">
            <v>41801922</v>
          </cell>
        </row>
        <row r="57">
          <cell r="AA57">
            <v>1435778</v>
          </cell>
          <cell r="AC57">
            <v>13519447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3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出口統計登網路"/>
      <sheetName val="折疊出口比較登網路"/>
    </sheetNames>
    <sheetDataSet>
      <sheetData sheetId="0" refreshError="1">
        <row r="11">
          <cell r="D11">
            <v>227452</v>
          </cell>
          <cell r="E11">
            <v>98287691</v>
          </cell>
        </row>
        <row r="207">
          <cell r="D207">
            <v>10696</v>
          </cell>
          <cell r="E207">
            <v>2056186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D11">
            <v>3158</v>
          </cell>
          <cell r="E11">
            <v>854737</v>
          </cell>
        </row>
      </sheetData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4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出口統計登網路"/>
      <sheetName val="折疊出口比較登網路"/>
    </sheetNames>
    <sheetDataSet>
      <sheetData sheetId="0" refreshError="1">
        <row r="11">
          <cell r="F11">
            <v>194345</v>
          </cell>
          <cell r="G11">
            <v>91530152</v>
          </cell>
        </row>
        <row r="207">
          <cell r="F207">
            <v>20813</v>
          </cell>
          <cell r="G207">
            <v>2389105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F11">
            <v>3675</v>
          </cell>
          <cell r="G11">
            <v>951004</v>
          </cell>
        </row>
      </sheetData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5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出口統計登網路"/>
      <sheetName val="折疊出口比較登網路"/>
    </sheetNames>
    <sheetDataSet>
      <sheetData sheetId="0" refreshError="1">
        <row r="11">
          <cell r="H11">
            <v>145424</v>
          </cell>
          <cell r="I11">
            <v>73474711</v>
          </cell>
        </row>
        <row r="207">
          <cell r="H207">
            <v>13246</v>
          </cell>
          <cell r="I207">
            <v>1783927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H11">
            <v>3893</v>
          </cell>
          <cell r="I11">
            <v>1122715</v>
          </cell>
        </row>
      </sheetData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6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出口統計登網路"/>
      <sheetName val="折疊出口比較登網路"/>
    </sheetNames>
    <sheetDataSet>
      <sheetData sheetId="0" refreshError="1">
        <row r="11">
          <cell r="J11">
            <v>168001</v>
          </cell>
          <cell r="K11">
            <v>87761009</v>
          </cell>
        </row>
        <row r="207">
          <cell r="J207">
            <v>22124</v>
          </cell>
          <cell r="K207">
            <v>2530137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J11">
            <v>5652</v>
          </cell>
          <cell r="K11">
            <v>1059549</v>
          </cell>
        </row>
      </sheetData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7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出口統計登網路"/>
      <sheetName val="折疊出口比較登網路"/>
      <sheetName val="6月登網路"/>
    </sheetNames>
    <sheetDataSet>
      <sheetData sheetId="0" refreshError="1">
        <row r="11">
          <cell r="L11">
            <v>139171</v>
          </cell>
          <cell r="M11">
            <v>87602183</v>
          </cell>
        </row>
        <row r="207">
          <cell r="L207">
            <v>6515</v>
          </cell>
          <cell r="M207">
            <v>1128010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L11">
            <v>3677</v>
          </cell>
          <cell r="M11">
            <v>607864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..\..\AppData\Roaming\Microsoft\2017&#32113;&#35336;\2015&#32113;&#35336;\2014&#32113;&#35336;\2013&#32113;&#35336;\2011&#32113;&#35336;\2010&#32113;&#35336;\2009&#32113;&#35336;\&#38463;&#32879;&#22823;&#20844;&#22283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5"/>
  <sheetViews>
    <sheetView tabSelected="1" workbookViewId="0"/>
  </sheetViews>
  <sheetFormatPr defaultColWidth="15" defaultRowHeight="16.2"/>
  <cols>
    <col min="1" max="1" width="15" style="5"/>
    <col min="2" max="2" width="12.109375" style="5" customWidth="1"/>
    <col min="3" max="3" width="14.109375" style="5" customWidth="1"/>
    <col min="4" max="4" width="12.77734375" style="6" customWidth="1"/>
    <col min="5" max="5" width="13.21875" style="5" customWidth="1"/>
    <col min="6" max="6" width="11.44140625" style="5" customWidth="1"/>
    <col min="7" max="7" width="15.77734375" style="5" customWidth="1"/>
    <col min="8" max="8" width="11.21875" style="5" customWidth="1"/>
    <col min="9" max="9" width="12" style="6" customWidth="1"/>
    <col min="10" max="258" width="15" style="5"/>
    <col min="259" max="259" width="13.33203125" style="5" customWidth="1"/>
    <col min="260" max="260" width="15" style="5"/>
    <col min="261" max="261" width="11.44140625" style="5" customWidth="1"/>
    <col min="262" max="262" width="17.77734375" style="5" customWidth="1"/>
    <col min="263" max="263" width="11.21875" style="5" customWidth="1"/>
    <col min="264" max="264" width="13.6640625" style="5" customWidth="1"/>
    <col min="265" max="514" width="15" style="5"/>
    <col min="515" max="515" width="13.33203125" style="5" customWidth="1"/>
    <col min="516" max="516" width="15" style="5"/>
    <col min="517" max="517" width="11.44140625" style="5" customWidth="1"/>
    <col min="518" max="518" width="17.77734375" style="5" customWidth="1"/>
    <col min="519" max="519" width="11.21875" style="5" customWidth="1"/>
    <col min="520" max="520" width="13.6640625" style="5" customWidth="1"/>
    <col min="521" max="770" width="15" style="5"/>
    <col min="771" max="771" width="13.33203125" style="5" customWidth="1"/>
    <col min="772" max="772" width="15" style="5"/>
    <col min="773" max="773" width="11.44140625" style="5" customWidth="1"/>
    <col min="774" max="774" width="17.77734375" style="5" customWidth="1"/>
    <col min="775" max="775" width="11.21875" style="5" customWidth="1"/>
    <col min="776" max="776" width="13.6640625" style="5" customWidth="1"/>
    <col min="777" max="1026" width="15" style="5"/>
    <col min="1027" max="1027" width="13.33203125" style="5" customWidth="1"/>
    <col min="1028" max="1028" width="15" style="5"/>
    <col min="1029" max="1029" width="11.44140625" style="5" customWidth="1"/>
    <col min="1030" max="1030" width="17.77734375" style="5" customWidth="1"/>
    <col min="1031" max="1031" width="11.21875" style="5" customWidth="1"/>
    <col min="1032" max="1032" width="13.6640625" style="5" customWidth="1"/>
    <col min="1033" max="1282" width="15" style="5"/>
    <col min="1283" max="1283" width="13.33203125" style="5" customWidth="1"/>
    <col min="1284" max="1284" width="15" style="5"/>
    <col min="1285" max="1285" width="11.44140625" style="5" customWidth="1"/>
    <col min="1286" max="1286" width="17.77734375" style="5" customWidth="1"/>
    <col min="1287" max="1287" width="11.21875" style="5" customWidth="1"/>
    <col min="1288" max="1288" width="13.6640625" style="5" customWidth="1"/>
    <col min="1289" max="1538" width="15" style="5"/>
    <col min="1539" max="1539" width="13.33203125" style="5" customWidth="1"/>
    <col min="1540" max="1540" width="15" style="5"/>
    <col min="1541" max="1541" width="11.44140625" style="5" customWidth="1"/>
    <col min="1542" max="1542" width="17.77734375" style="5" customWidth="1"/>
    <col min="1543" max="1543" width="11.21875" style="5" customWidth="1"/>
    <col min="1544" max="1544" width="13.6640625" style="5" customWidth="1"/>
    <col min="1545" max="1794" width="15" style="5"/>
    <col min="1795" max="1795" width="13.33203125" style="5" customWidth="1"/>
    <col min="1796" max="1796" width="15" style="5"/>
    <col min="1797" max="1797" width="11.44140625" style="5" customWidth="1"/>
    <col min="1798" max="1798" width="17.77734375" style="5" customWidth="1"/>
    <col min="1799" max="1799" width="11.21875" style="5" customWidth="1"/>
    <col min="1800" max="1800" width="13.6640625" style="5" customWidth="1"/>
    <col min="1801" max="2050" width="15" style="5"/>
    <col min="2051" max="2051" width="13.33203125" style="5" customWidth="1"/>
    <col min="2052" max="2052" width="15" style="5"/>
    <col min="2053" max="2053" width="11.44140625" style="5" customWidth="1"/>
    <col min="2054" max="2054" width="17.77734375" style="5" customWidth="1"/>
    <col min="2055" max="2055" width="11.21875" style="5" customWidth="1"/>
    <col min="2056" max="2056" width="13.6640625" style="5" customWidth="1"/>
    <col min="2057" max="2306" width="15" style="5"/>
    <col min="2307" max="2307" width="13.33203125" style="5" customWidth="1"/>
    <col min="2308" max="2308" width="15" style="5"/>
    <col min="2309" max="2309" width="11.44140625" style="5" customWidth="1"/>
    <col min="2310" max="2310" width="17.77734375" style="5" customWidth="1"/>
    <col min="2311" max="2311" width="11.21875" style="5" customWidth="1"/>
    <col min="2312" max="2312" width="13.6640625" style="5" customWidth="1"/>
    <col min="2313" max="2562" width="15" style="5"/>
    <col min="2563" max="2563" width="13.33203125" style="5" customWidth="1"/>
    <col min="2564" max="2564" width="15" style="5"/>
    <col min="2565" max="2565" width="11.44140625" style="5" customWidth="1"/>
    <col min="2566" max="2566" width="17.77734375" style="5" customWidth="1"/>
    <col min="2567" max="2567" width="11.21875" style="5" customWidth="1"/>
    <col min="2568" max="2568" width="13.6640625" style="5" customWidth="1"/>
    <col min="2569" max="2818" width="15" style="5"/>
    <col min="2819" max="2819" width="13.33203125" style="5" customWidth="1"/>
    <col min="2820" max="2820" width="15" style="5"/>
    <col min="2821" max="2821" width="11.44140625" style="5" customWidth="1"/>
    <col min="2822" max="2822" width="17.77734375" style="5" customWidth="1"/>
    <col min="2823" max="2823" width="11.21875" style="5" customWidth="1"/>
    <col min="2824" max="2824" width="13.6640625" style="5" customWidth="1"/>
    <col min="2825" max="3074" width="15" style="5"/>
    <col min="3075" max="3075" width="13.33203125" style="5" customWidth="1"/>
    <col min="3076" max="3076" width="15" style="5"/>
    <col min="3077" max="3077" width="11.44140625" style="5" customWidth="1"/>
    <col min="3078" max="3078" width="17.77734375" style="5" customWidth="1"/>
    <col min="3079" max="3079" width="11.21875" style="5" customWidth="1"/>
    <col min="3080" max="3080" width="13.6640625" style="5" customWidth="1"/>
    <col min="3081" max="3330" width="15" style="5"/>
    <col min="3331" max="3331" width="13.33203125" style="5" customWidth="1"/>
    <col min="3332" max="3332" width="15" style="5"/>
    <col min="3333" max="3333" width="11.44140625" style="5" customWidth="1"/>
    <col min="3334" max="3334" width="17.77734375" style="5" customWidth="1"/>
    <col min="3335" max="3335" width="11.21875" style="5" customWidth="1"/>
    <col min="3336" max="3336" width="13.6640625" style="5" customWidth="1"/>
    <col min="3337" max="3586" width="15" style="5"/>
    <col min="3587" max="3587" width="13.33203125" style="5" customWidth="1"/>
    <col min="3588" max="3588" width="15" style="5"/>
    <col min="3589" max="3589" width="11.44140625" style="5" customWidth="1"/>
    <col min="3590" max="3590" width="17.77734375" style="5" customWidth="1"/>
    <col min="3591" max="3591" width="11.21875" style="5" customWidth="1"/>
    <col min="3592" max="3592" width="13.6640625" style="5" customWidth="1"/>
    <col min="3593" max="3842" width="15" style="5"/>
    <col min="3843" max="3843" width="13.33203125" style="5" customWidth="1"/>
    <col min="3844" max="3844" width="15" style="5"/>
    <col min="3845" max="3845" width="11.44140625" style="5" customWidth="1"/>
    <col min="3846" max="3846" width="17.77734375" style="5" customWidth="1"/>
    <col min="3847" max="3847" width="11.21875" style="5" customWidth="1"/>
    <col min="3848" max="3848" width="13.6640625" style="5" customWidth="1"/>
    <col min="3849" max="4098" width="15" style="5"/>
    <col min="4099" max="4099" width="13.33203125" style="5" customWidth="1"/>
    <col min="4100" max="4100" width="15" style="5"/>
    <col min="4101" max="4101" width="11.44140625" style="5" customWidth="1"/>
    <col min="4102" max="4102" width="17.77734375" style="5" customWidth="1"/>
    <col min="4103" max="4103" width="11.21875" style="5" customWidth="1"/>
    <col min="4104" max="4104" width="13.6640625" style="5" customWidth="1"/>
    <col min="4105" max="4354" width="15" style="5"/>
    <col min="4355" max="4355" width="13.33203125" style="5" customWidth="1"/>
    <col min="4356" max="4356" width="15" style="5"/>
    <col min="4357" max="4357" width="11.44140625" style="5" customWidth="1"/>
    <col min="4358" max="4358" width="17.77734375" style="5" customWidth="1"/>
    <col min="4359" max="4359" width="11.21875" style="5" customWidth="1"/>
    <col min="4360" max="4360" width="13.6640625" style="5" customWidth="1"/>
    <col min="4361" max="4610" width="15" style="5"/>
    <col min="4611" max="4611" width="13.33203125" style="5" customWidth="1"/>
    <col min="4612" max="4612" width="15" style="5"/>
    <col min="4613" max="4613" width="11.44140625" style="5" customWidth="1"/>
    <col min="4614" max="4614" width="17.77734375" style="5" customWidth="1"/>
    <col min="4615" max="4615" width="11.21875" style="5" customWidth="1"/>
    <col min="4616" max="4616" width="13.6640625" style="5" customWidth="1"/>
    <col min="4617" max="4866" width="15" style="5"/>
    <col min="4867" max="4867" width="13.33203125" style="5" customWidth="1"/>
    <col min="4868" max="4868" width="15" style="5"/>
    <col min="4869" max="4869" width="11.44140625" style="5" customWidth="1"/>
    <col min="4870" max="4870" width="17.77734375" style="5" customWidth="1"/>
    <col min="4871" max="4871" width="11.21875" style="5" customWidth="1"/>
    <col min="4872" max="4872" width="13.6640625" style="5" customWidth="1"/>
    <col min="4873" max="5122" width="15" style="5"/>
    <col min="5123" max="5123" width="13.33203125" style="5" customWidth="1"/>
    <col min="5124" max="5124" width="15" style="5"/>
    <col min="5125" max="5125" width="11.44140625" style="5" customWidth="1"/>
    <col min="5126" max="5126" width="17.77734375" style="5" customWidth="1"/>
    <col min="5127" max="5127" width="11.21875" style="5" customWidth="1"/>
    <col min="5128" max="5128" width="13.6640625" style="5" customWidth="1"/>
    <col min="5129" max="5378" width="15" style="5"/>
    <col min="5379" max="5379" width="13.33203125" style="5" customWidth="1"/>
    <col min="5380" max="5380" width="15" style="5"/>
    <col min="5381" max="5381" width="11.44140625" style="5" customWidth="1"/>
    <col min="5382" max="5382" width="17.77734375" style="5" customWidth="1"/>
    <col min="5383" max="5383" width="11.21875" style="5" customWidth="1"/>
    <col min="5384" max="5384" width="13.6640625" style="5" customWidth="1"/>
    <col min="5385" max="5634" width="15" style="5"/>
    <col min="5635" max="5635" width="13.33203125" style="5" customWidth="1"/>
    <col min="5636" max="5636" width="15" style="5"/>
    <col min="5637" max="5637" width="11.44140625" style="5" customWidth="1"/>
    <col min="5638" max="5638" width="17.77734375" style="5" customWidth="1"/>
    <col min="5639" max="5639" width="11.21875" style="5" customWidth="1"/>
    <col min="5640" max="5640" width="13.6640625" style="5" customWidth="1"/>
    <col min="5641" max="5890" width="15" style="5"/>
    <col min="5891" max="5891" width="13.33203125" style="5" customWidth="1"/>
    <col min="5892" max="5892" width="15" style="5"/>
    <col min="5893" max="5893" width="11.44140625" style="5" customWidth="1"/>
    <col min="5894" max="5894" width="17.77734375" style="5" customWidth="1"/>
    <col min="5895" max="5895" width="11.21875" style="5" customWidth="1"/>
    <col min="5896" max="5896" width="13.6640625" style="5" customWidth="1"/>
    <col min="5897" max="6146" width="15" style="5"/>
    <col min="6147" max="6147" width="13.33203125" style="5" customWidth="1"/>
    <col min="6148" max="6148" width="15" style="5"/>
    <col min="6149" max="6149" width="11.44140625" style="5" customWidth="1"/>
    <col min="6150" max="6150" width="17.77734375" style="5" customWidth="1"/>
    <col min="6151" max="6151" width="11.21875" style="5" customWidth="1"/>
    <col min="6152" max="6152" width="13.6640625" style="5" customWidth="1"/>
    <col min="6153" max="6402" width="15" style="5"/>
    <col min="6403" max="6403" width="13.33203125" style="5" customWidth="1"/>
    <col min="6404" max="6404" width="15" style="5"/>
    <col min="6405" max="6405" width="11.44140625" style="5" customWidth="1"/>
    <col min="6406" max="6406" width="17.77734375" style="5" customWidth="1"/>
    <col min="6407" max="6407" width="11.21875" style="5" customWidth="1"/>
    <col min="6408" max="6408" width="13.6640625" style="5" customWidth="1"/>
    <col min="6409" max="6658" width="15" style="5"/>
    <col min="6659" max="6659" width="13.33203125" style="5" customWidth="1"/>
    <col min="6660" max="6660" width="15" style="5"/>
    <col min="6661" max="6661" width="11.44140625" style="5" customWidth="1"/>
    <col min="6662" max="6662" width="17.77734375" style="5" customWidth="1"/>
    <col min="6663" max="6663" width="11.21875" style="5" customWidth="1"/>
    <col min="6664" max="6664" width="13.6640625" style="5" customWidth="1"/>
    <col min="6665" max="6914" width="15" style="5"/>
    <col min="6915" max="6915" width="13.33203125" style="5" customWidth="1"/>
    <col min="6916" max="6916" width="15" style="5"/>
    <col min="6917" max="6917" width="11.44140625" style="5" customWidth="1"/>
    <col min="6918" max="6918" width="17.77734375" style="5" customWidth="1"/>
    <col min="6919" max="6919" width="11.21875" style="5" customWidth="1"/>
    <col min="6920" max="6920" width="13.6640625" style="5" customWidth="1"/>
    <col min="6921" max="7170" width="15" style="5"/>
    <col min="7171" max="7171" width="13.33203125" style="5" customWidth="1"/>
    <col min="7172" max="7172" width="15" style="5"/>
    <col min="7173" max="7173" width="11.44140625" style="5" customWidth="1"/>
    <col min="7174" max="7174" width="17.77734375" style="5" customWidth="1"/>
    <col min="7175" max="7175" width="11.21875" style="5" customWidth="1"/>
    <col min="7176" max="7176" width="13.6640625" style="5" customWidth="1"/>
    <col min="7177" max="7426" width="15" style="5"/>
    <col min="7427" max="7427" width="13.33203125" style="5" customWidth="1"/>
    <col min="7428" max="7428" width="15" style="5"/>
    <col min="7429" max="7429" width="11.44140625" style="5" customWidth="1"/>
    <col min="7430" max="7430" width="17.77734375" style="5" customWidth="1"/>
    <col min="7431" max="7431" width="11.21875" style="5" customWidth="1"/>
    <col min="7432" max="7432" width="13.6640625" style="5" customWidth="1"/>
    <col min="7433" max="7682" width="15" style="5"/>
    <col min="7683" max="7683" width="13.33203125" style="5" customWidth="1"/>
    <col min="7684" max="7684" width="15" style="5"/>
    <col min="7685" max="7685" width="11.44140625" style="5" customWidth="1"/>
    <col min="7686" max="7686" width="17.77734375" style="5" customWidth="1"/>
    <col min="7687" max="7687" width="11.21875" style="5" customWidth="1"/>
    <col min="7688" max="7688" width="13.6640625" style="5" customWidth="1"/>
    <col min="7689" max="7938" width="15" style="5"/>
    <col min="7939" max="7939" width="13.33203125" style="5" customWidth="1"/>
    <col min="7940" max="7940" width="15" style="5"/>
    <col min="7941" max="7941" width="11.44140625" style="5" customWidth="1"/>
    <col min="7942" max="7942" width="17.77734375" style="5" customWidth="1"/>
    <col min="7943" max="7943" width="11.21875" style="5" customWidth="1"/>
    <col min="7944" max="7944" width="13.6640625" style="5" customWidth="1"/>
    <col min="7945" max="8194" width="15" style="5"/>
    <col min="8195" max="8195" width="13.33203125" style="5" customWidth="1"/>
    <col min="8196" max="8196" width="15" style="5"/>
    <col min="8197" max="8197" width="11.44140625" style="5" customWidth="1"/>
    <col min="8198" max="8198" width="17.77734375" style="5" customWidth="1"/>
    <col min="8199" max="8199" width="11.21875" style="5" customWidth="1"/>
    <col min="8200" max="8200" width="13.6640625" style="5" customWidth="1"/>
    <col min="8201" max="8450" width="15" style="5"/>
    <col min="8451" max="8451" width="13.33203125" style="5" customWidth="1"/>
    <col min="8452" max="8452" width="15" style="5"/>
    <col min="8453" max="8453" width="11.44140625" style="5" customWidth="1"/>
    <col min="8454" max="8454" width="17.77734375" style="5" customWidth="1"/>
    <col min="8455" max="8455" width="11.21875" style="5" customWidth="1"/>
    <col min="8456" max="8456" width="13.6640625" style="5" customWidth="1"/>
    <col min="8457" max="8706" width="15" style="5"/>
    <col min="8707" max="8707" width="13.33203125" style="5" customWidth="1"/>
    <col min="8708" max="8708" width="15" style="5"/>
    <col min="8709" max="8709" width="11.44140625" style="5" customWidth="1"/>
    <col min="8710" max="8710" width="17.77734375" style="5" customWidth="1"/>
    <col min="8711" max="8711" width="11.21875" style="5" customWidth="1"/>
    <col min="8712" max="8712" width="13.6640625" style="5" customWidth="1"/>
    <col min="8713" max="8962" width="15" style="5"/>
    <col min="8963" max="8963" width="13.33203125" style="5" customWidth="1"/>
    <col min="8964" max="8964" width="15" style="5"/>
    <col min="8965" max="8965" width="11.44140625" style="5" customWidth="1"/>
    <col min="8966" max="8966" width="17.77734375" style="5" customWidth="1"/>
    <col min="8967" max="8967" width="11.21875" style="5" customWidth="1"/>
    <col min="8968" max="8968" width="13.6640625" style="5" customWidth="1"/>
    <col min="8969" max="9218" width="15" style="5"/>
    <col min="9219" max="9219" width="13.33203125" style="5" customWidth="1"/>
    <col min="9220" max="9220" width="15" style="5"/>
    <col min="9221" max="9221" width="11.44140625" style="5" customWidth="1"/>
    <col min="9222" max="9222" width="17.77734375" style="5" customWidth="1"/>
    <col min="9223" max="9223" width="11.21875" style="5" customWidth="1"/>
    <col min="9224" max="9224" width="13.6640625" style="5" customWidth="1"/>
    <col min="9225" max="9474" width="15" style="5"/>
    <col min="9475" max="9475" width="13.33203125" style="5" customWidth="1"/>
    <col min="9476" max="9476" width="15" style="5"/>
    <col min="9477" max="9477" width="11.44140625" style="5" customWidth="1"/>
    <col min="9478" max="9478" width="17.77734375" style="5" customWidth="1"/>
    <col min="9479" max="9479" width="11.21875" style="5" customWidth="1"/>
    <col min="9480" max="9480" width="13.6640625" style="5" customWidth="1"/>
    <col min="9481" max="9730" width="15" style="5"/>
    <col min="9731" max="9731" width="13.33203125" style="5" customWidth="1"/>
    <col min="9732" max="9732" width="15" style="5"/>
    <col min="9733" max="9733" width="11.44140625" style="5" customWidth="1"/>
    <col min="9734" max="9734" width="17.77734375" style="5" customWidth="1"/>
    <col min="9735" max="9735" width="11.21875" style="5" customWidth="1"/>
    <col min="9736" max="9736" width="13.6640625" style="5" customWidth="1"/>
    <col min="9737" max="9986" width="15" style="5"/>
    <col min="9987" max="9987" width="13.33203125" style="5" customWidth="1"/>
    <col min="9988" max="9988" width="15" style="5"/>
    <col min="9989" max="9989" width="11.44140625" style="5" customWidth="1"/>
    <col min="9990" max="9990" width="17.77734375" style="5" customWidth="1"/>
    <col min="9991" max="9991" width="11.21875" style="5" customWidth="1"/>
    <col min="9992" max="9992" width="13.6640625" style="5" customWidth="1"/>
    <col min="9993" max="10242" width="15" style="5"/>
    <col min="10243" max="10243" width="13.33203125" style="5" customWidth="1"/>
    <col min="10244" max="10244" width="15" style="5"/>
    <col min="10245" max="10245" width="11.44140625" style="5" customWidth="1"/>
    <col min="10246" max="10246" width="17.77734375" style="5" customWidth="1"/>
    <col min="10247" max="10247" width="11.21875" style="5" customWidth="1"/>
    <col min="10248" max="10248" width="13.6640625" style="5" customWidth="1"/>
    <col min="10249" max="10498" width="15" style="5"/>
    <col min="10499" max="10499" width="13.33203125" style="5" customWidth="1"/>
    <col min="10500" max="10500" width="15" style="5"/>
    <col min="10501" max="10501" width="11.44140625" style="5" customWidth="1"/>
    <col min="10502" max="10502" width="17.77734375" style="5" customWidth="1"/>
    <col min="10503" max="10503" width="11.21875" style="5" customWidth="1"/>
    <col min="10504" max="10504" width="13.6640625" style="5" customWidth="1"/>
    <col min="10505" max="10754" width="15" style="5"/>
    <col min="10755" max="10755" width="13.33203125" style="5" customWidth="1"/>
    <col min="10756" max="10756" width="15" style="5"/>
    <col min="10757" max="10757" width="11.44140625" style="5" customWidth="1"/>
    <col min="10758" max="10758" width="17.77734375" style="5" customWidth="1"/>
    <col min="10759" max="10759" width="11.21875" style="5" customWidth="1"/>
    <col min="10760" max="10760" width="13.6640625" style="5" customWidth="1"/>
    <col min="10761" max="11010" width="15" style="5"/>
    <col min="11011" max="11011" width="13.33203125" style="5" customWidth="1"/>
    <col min="11012" max="11012" width="15" style="5"/>
    <col min="11013" max="11013" width="11.44140625" style="5" customWidth="1"/>
    <col min="11014" max="11014" width="17.77734375" style="5" customWidth="1"/>
    <col min="11015" max="11015" width="11.21875" style="5" customWidth="1"/>
    <col min="11016" max="11016" width="13.6640625" style="5" customWidth="1"/>
    <col min="11017" max="11266" width="15" style="5"/>
    <col min="11267" max="11267" width="13.33203125" style="5" customWidth="1"/>
    <col min="11268" max="11268" width="15" style="5"/>
    <col min="11269" max="11269" width="11.44140625" style="5" customWidth="1"/>
    <col min="11270" max="11270" width="17.77734375" style="5" customWidth="1"/>
    <col min="11271" max="11271" width="11.21875" style="5" customWidth="1"/>
    <col min="11272" max="11272" width="13.6640625" style="5" customWidth="1"/>
    <col min="11273" max="11522" width="15" style="5"/>
    <col min="11523" max="11523" width="13.33203125" style="5" customWidth="1"/>
    <col min="11524" max="11524" width="15" style="5"/>
    <col min="11525" max="11525" width="11.44140625" style="5" customWidth="1"/>
    <col min="11526" max="11526" width="17.77734375" style="5" customWidth="1"/>
    <col min="11527" max="11527" width="11.21875" style="5" customWidth="1"/>
    <col min="11528" max="11528" width="13.6640625" style="5" customWidth="1"/>
    <col min="11529" max="11778" width="15" style="5"/>
    <col min="11779" max="11779" width="13.33203125" style="5" customWidth="1"/>
    <col min="11780" max="11780" width="15" style="5"/>
    <col min="11781" max="11781" width="11.44140625" style="5" customWidth="1"/>
    <col min="11782" max="11782" width="17.77734375" style="5" customWidth="1"/>
    <col min="11783" max="11783" width="11.21875" style="5" customWidth="1"/>
    <col min="11784" max="11784" width="13.6640625" style="5" customWidth="1"/>
    <col min="11785" max="12034" width="15" style="5"/>
    <col min="12035" max="12035" width="13.33203125" style="5" customWidth="1"/>
    <col min="12036" max="12036" width="15" style="5"/>
    <col min="12037" max="12037" width="11.44140625" style="5" customWidth="1"/>
    <col min="12038" max="12038" width="17.77734375" style="5" customWidth="1"/>
    <col min="12039" max="12039" width="11.21875" style="5" customWidth="1"/>
    <col min="12040" max="12040" width="13.6640625" style="5" customWidth="1"/>
    <col min="12041" max="12290" width="15" style="5"/>
    <col min="12291" max="12291" width="13.33203125" style="5" customWidth="1"/>
    <col min="12292" max="12292" width="15" style="5"/>
    <col min="12293" max="12293" width="11.44140625" style="5" customWidth="1"/>
    <col min="12294" max="12294" width="17.77734375" style="5" customWidth="1"/>
    <col min="12295" max="12295" width="11.21875" style="5" customWidth="1"/>
    <col min="12296" max="12296" width="13.6640625" style="5" customWidth="1"/>
    <col min="12297" max="12546" width="15" style="5"/>
    <col min="12547" max="12547" width="13.33203125" style="5" customWidth="1"/>
    <col min="12548" max="12548" width="15" style="5"/>
    <col min="12549" max="12549" width="11.44140625" style="5" customWidth="1"/>
    <col min="12550" max="12550" width="17.77734375" style="5" customWidth="1"/>
    <col min="12551" max="12551" width="11.21875" style="5" customWidth="1"/>
    <col min="12552" max="12552" width="13.6640625" style="5" customWidth="1"/>
    <col min="12553" max="12802" width="15" style="5"/>
    <col min="12803" max="12803" width="13.33203125" style="5" customWidth="1"/>
    <col min="12804" max="12804" width="15" style="5"/>
    <col min="12805" max="12805" width="11.44140625" style="5" customWidth="1"/>
    <col min="12806" max="12806" width="17.77734375" style="5" customWidth="1"/>
    <col min="12807" max="12807" width="11.21875" style="5" customWidth="1"/>
    <col min="12808" max="12808" width="13.6640625" style="5" customWidth="1"/>
    <col min="12809" max="13058" width="15" style="5"/>
    <col min="13059" max="13059" width="13.33203125" style="5" customWidth="1"/>
    <col min="13060" max="13060" width="15" style="5"/>
    <col min="13061" max="13061" width="11.44140625" style="5" customWidth="1"/>
    <col min="13062" max="13062" width="17.77734375" style="5" customWidth="1"/>
    <col min="13063" max="13063" width="11.21875" style="5" customWidth="1"/>
    <col min="13064" max="13064" width="13.6640625" style="5" customWidth="1"/>
    <col min="13065" max="13314" width="15" style="5"/>
    <col min="13315" max="13315" width="13.33203125" style="5" customWidth="1"/>
    <col min="13316" max="13316" width="15" style="5"/>
    <col min="13317" max="13317" width="11.44140625" style="5" customWidth="1"/>
    <col min="13318" max="13318" width="17.77734375" style="5" customWidth="1"/>
    <col min="13319" max="13319" width="11.21875" style="5" customWidth="1"/>
    <col min="13320" max="13320" width="13.6640625" style="5" customWidth="1"/>
    <col min="13321" max="13570" width="15" style="5"/>
    <col min="13571" max="13571" width="13.33203125" style="5" customWidth="1"/>
    <col min="13572" max="13572" width="15" style="5"/>
    <col min="13573" max="13573" width="11.44140625" style="5" customWidth="1"/>
    <col min="13574" max="13574" width="17.77734375" style="5" customWidth="1"/>
    <col min="13575" max="13575" width="11.21875" style="5" customWidth="1"/>
    <col min="13576" max="13576" width="13.6640625" style="5" customWidth="1"/>
    <col min="13577" max="13826" width="15" style="5"/>
    <col min="13827" max="13827" width="13.33203125" style="5" customWidth="1"/>
    <col min="13828" max="13828" width="15" style="5"/>
    <col min="13829" max="13829" width="11.44140625" style="5" customWidth="1"/>
    <col min="13830" max="13830" width="17.77734375" style="5" customWidth="1"/>
    <col min="13831" max="13831" width="11.21875" style="5" customWidth="1"/>
    <col min="13832" max="13832" width="13.6640625" style="5" customWidth="1"/>
    <col min="13833" max="14082" width="15" style="5"/>
    <col min="14083" max="14083" width="13.33203125" style="5" customWidth="1"/>
    <col min="14084" max="14084" width="15" style="5"/>
    <col min="14085" max="14085" width="11.44140625" style="5" customWidth="1"/>
    <col min="14086" max="14086" width="17.77734375" style="5" customWidth="1"/>
    <col min="14087" max="14087" width="11.21875" style="5" customWidth="1"/>
    <col min="14088" max="14088" width="13.6640625" style="5" customWidth="1"/>
    <col min="14089" max="14338" width="15" style="5"/>
    <col min="14339" max="14339" width="13.33203125" style="5" customWidth="1"/>
    <col min="14340" max="14340" width="15" style="5"/>
    <col min="14341" max="14341" width="11.44140625" style="5" customWidth="1"/>
    <col min="14342" max="14342" width="17.77734375" style="5" customWidth="1"/>
    <col min="14343" max="14343" width="11.21875" style="5" customWidth="1"/>
    <col min="14344" max="14344" width="13.6640625" style="5" customWidth="1"/>
    <col min="14345" max="14594" width="15" style="5"/>
    <col min="14595" max="14595" width="13.33203125" style="5" customWidth="1"/>
    <col min="14596" max="14596" width="15" style="5"/>
    <col min="14597" max="14597" width="11.44140625" style="5" customWidth="1"/>
    <col min="14598" max="14598" width="17.77734375" style="5" customWidth="1"/>
    <col min="14599" max="14599" width="11.21875" style="5" customWidth="1"/>
    <col min="14600" max="14600" width="13.6640625" style="5" customWidth="1"/>
    <col min="14601" max="14850" width="15" style="5"/>
    <col min="14851" max="14851" width="13.33203125" style="5" customWidth="1"/>
    <col min="14852" max="14852" width="15" style="5"/>
    <col min="14853" max="14853" width="11.44140625" style="5" customWidth="1"/>
    <col min="14854" max="14854" width="17.77734375" style="5" customWidth="1"/>
    <col min="14855" max="14855" width="11.21875" style="5" customWidth="1"/>
    <col min="14856" max="14856" width="13.6640625" style="5" customWidth="1"/>
    <col min="14857" max="15106" width="15" style="5"/>
    <col min="15107" max="15107" width="13.33203125" style="5" customWidth="1"/>
    <col min="15108" max="15108" width="15" style="5"/>
    <col min="15109" max="15109" width="11.44140625" style="5" customWidth="1"/>
    <col min="15110" max="15110" width="17.77734375" style="5" customWidth="1"/>
    <col min="15111" max="15111" width="11.21875" style="5" customWidth="1"/>
    <col min="15112" max="15112" width="13.6640625" style="5" customWidth="1"/>
    <col min="15113" max="15362" width="15" style="5"/>
    <col min="15363" max="15363" width="13.33203125" style="5" customWidth="1"/>
    <col min="15364" max="15364" width="15" style="5"/>
    <col min="15365" max="15365" width="11.44140625" style="5" customWidth="1"/>
    <col min="15366" max="15366" width="17.77734375" style="5" customWidth="1"/>
    <col min="15367" max="15367" width="11.21875" style="5" customWidth="1"/>
    <col min="15368" max="15368" width="13.6640625" style="5" customWidth="1"/>
    <col min="15369" max="15618" width="15" style="5"/>
    <col min="15619" max="15619" width="13.33203125" style="5" customWidth="1"/>
    <col min="15620" max="15620" width="15" style="5"/>
    <col min="15621" max="15621" width="11.44140625" style="5" customWidth="1"/>
    <col min="15622" max="15622" width="17.77734375" style="5" customWidth="1"/>
    <col min="15623" max="15623" width="11.21875" style="5" customWidth="1"/>
    <col min="15624" max="15624" width="13.6640625" style="5" customWidth="1"/>
    <col min="15625" max="15874" width="15" style="5"/>
    <col min="15875" max="15875" width="13.33203125" style="5" customWidth="1"/>
    <col min="15876" max="15876" width="15" style="5"/>
    <col min="15877" max="15877" width="11.44140625" style="5" customWidth="1"/>
    <col min="15878" max="15878" width="17.77734375" style="5" customWidth="1"/>
    <col min="15879" max="15879" width="11.21875" style="5" customWidth="1"/>
    <col min="15880" max="15880" width="13.6640625" style="5" customWidth="1"/>
    <col min="15881" max="16130" width="15" style="5"/>
    <col min="16131" max="16131" width="13.33203125" style="5" customWidth="1"/>
    <col min="16132" max="16132" width="15" style="5"/>
    <col min="16133" max="16133" width="11.44140625" style="5" customWidth="1"/>
    <col min="16134" max="16134" width="17.77734375" style="5" customWidth="1"/>
    <col min="16135" max="16135" width="11.21875" style="5" customWidth="1"/>
    <col min="16136" max="16136" width="13.6640625" style="5" customWidth="1"/>
    <col min="16137" max="16384" width="15" style="5"/>
  </cols>
  <sheetData>
    <row r="1" spans="1:9" s="4" customFormat="1" ht="19.8">
      <c r="A1" s="1" t="s">
        <v>0</v>
      </c>
      <c r="B1" s="2"/>
      <c r="C1" s="2"/>
      <c r="D1" s="3"/>
      <c r="E1" s="2"/>
      <c r="F1" s="2"/>
      <c r="G1" s="2"/>
      <c r="H1" s="2"/>
      <c r="I1" s="3"/>
    </row>
    <row r="2" spans="1:9" ht="17.25" customHeight="1"/>
    <row r="3" spans="1:9" s="7" customFormat="1">
      <c r="A3" s="537" t="s">
        <v>1</v>
      </c>
      <c r="B3" s="538"/>
      <c r="C3" s="538"/>
      <c r="D3" s="538"/>
      <c r="E3" s="538"/>
      <c r="F3" s="538"/>
      <c r="G3" s="538"/>
      <c r="H3" s="538"/>
      <c r="I3" s="539"/>
    </row>
    <row r="4" spans="1:9" s="13" customFormat="1">
      <c r="A4" s="8" t="s">
        <v>2</v>
      </c>
      <c r="B4" s="8" t="s">
        <v>3</v>
      </c>
      <c r="C4" s="8" t="s">
        <v>4</v>
      </c>
      <c r="D4" s="9" t="s">
        <v>5</v>
      </c>
      <c r="E4" s="10" t="s">
        <v>6</v>
      </c>
      <c r="F4" s="11" t="s">
        <v>7</v>
      </c>
      <c r="G4" s="8" t="s">
        <v>8</v>
      </c>
      <c r="H4" s="11" t="s">
        <v>7</v>
      </c>
      <c r="I4" s="12" t="s">
        <v>5</v>
      </c>
    </row>
    <row r="5" spans="1:9" s="13" customFormat="1">
      <c r="A5" s="14"/>
      <c r="B5" s="14" t="s">
        <v>9</v>
      </c>
      <c r="C5" s="8" t="s">
        <v>10</v>
      </c>
      <c r="D5" s="9" t="s">
        <v>10</v>
      </c>
      <c r="E5" s="11" t="s">
        <v>9</v>
      </c>
      <c r="F5" s="11"/>
      <c r="G5" s="8" t="s">
        <v>10</v>
      </c>
      <c r="H5" s="8"/>
      <c r="I5" s="12" t="s">
        <v>10</v>
      </c>
    </row>
    <row r="6" spans="1:9">
      <c r="A6" s="15" t="s">
        <v>11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12</v>
      </c>
      <c r="B7" s="21">
        <f>SUM(B8:B10)</f>
        <v>53178</v>
      </c>
      <c r="C7" s="22">
        <f>SUM(C8:C10)</f>
        <v>44135696</v>
      </c>
      <c r="D7" s="23">
        <f>C7/B7</f>
        <v>829.96156305239003</v>
      </c>
      <c r="E7" s="22">
        <f>SUM(E8:E10)</f>
        <v>455047</v>
      </c>
      <c r="F7" s="24">
        <f>E7/$E$67</f>
        <v>0.27468101057684297</v>
      </c>
      <c r="G7" s="22">
        <f>SUM(G8:G10)</f>
        <v>381117346</v>
      </c>
      <c r="H7" s="24">
        <f>G7/$G$67</f>
        <v>0.34933955271572853</v>
      </c>
      <c r="I7" s="25">
        <f>G7/E7</f>
        <v>837.53402615554</v>
      </c>
    </row>
    <row r="8" spans="1:9">
      <c r="A8" s="26" t="s">
        <v>13</v>
      </c>
      <c r="B8" s="27">
        <f>[1]整車總表!$R100</f>
        <v>44031</v>
      </c>
      <c r="C8" s="28">
        <f>[1]整車總表!$S100</f>
        <v>36650182</v>
      </c>
      <c r="D8" s="29">
        <f>C8/B8</f>
        <v>832.37223774159111</v>
      </c>
      <c r="E8" s="28">
        <f>[1]整車總表!$Z100</f>
        <v>394886</v>
      </c>
      <c r="F8" s="30">
        <f t="shared" ref="F8:F23" si="0">E8/$E$67</f>
        <v>0.2383658952649885</v>
      </c>
      <c r="G8" s="27">
        <f>[1]整車總表!$AA100</f>
        <v>330825842</v>
      </c>
      <c r="H8" s="30">
        <f t="shared" ref="H8:H24" si="1">G8/$G$67</f>
        <v>0.30324138453431682</v>
      </c>
      <c r="I8" s="31">
        <f t="shared" ref="I8:I40" si="2">G8/E8</f>
        <v>837.77556560627625</v>
      </c>
    </row>
    <row r="9" spans="1:9">
      <c r="A9" s="32" t="s">
        <v>14</v>
      </c>
      <c r="B9" s="27">
        <f>[1]整車總表!$R101</f>
        <v>6682</v>
      </c>
      <c r="C9" s="28">
        <f>[1]整車總表!$S101</f>
        <v>5975387</v>
      </c>
      <c r="D9" s="29">
        <f t="shared" ref="D9:D37" si="3">C9/B9</f>
        <v>894.25127207422929</v>
      </c>
      <c r="E9" s="28">
        <f>[1]整車總表!$Z101</f>
        <v>45131</v>
      </c>
      <c r="F9" s="30">
        <f t="shared" si="0"/>
        <v>2.7242523713690014E-2</v>
      </c>
      <c r="G9" s="27">
        <f>[1]整車總表!$AA101</f>
        <v>41303998</v>
      </c>
      <c r="H9" s="30">
        <f t="shared" si="1"/>
        <v>3.7860045831373271E-2</v>
      </c>
      <c r="I9" s="31">
        <f t="shared" si="2"/>
        <v>915.2023664443509</v>
      </c>
    </row>
    <row r="10" spans="1:9">
      <c r="A10" s="32" t="s">
        <v>15</v>
      </c>
      <c r="B10" s="27">
        <f>[1]整車總表!$R102</f>
        <v>2465</v>
      </c>
      <c r="C10" s="28">
        <f>[1]整車總表!$S102</f>
        <v>1510127</v>
      </c>
      <c r="D10" s="29">
        <f t="shared" si="3"/>
        <v>612.62758620689658</v>
      </c>
      <c r="E10" s="28">
        <f>[1]整車總表!$Z102</f>
        <v>15030</v>
      </c>
      <c r="F10" s="30">
        <f t="shared" si="0"/>
        <v>9.0725915981644759E-3</v>
      </c>
      <c r="G10" s="27">
        <f>[1]整車總表!$AA102</f>
        <v>8987506</v>
      </c>
      <c r="H10" s="30">
        <f t="shared" si="1"/>
        <v>8.2381223500384224E-3</v>
      </c>
      <c r="I10" s="31">
        <f t="shared" si="2"/>
        <v>597.97112441783099</v>
      </c>
    </row>
    <row r="11" spans="1:9">
      <c r="A11" s="33"/>
      <c r="B11" s="27"/>
      <c r="C11" s="27"/>
      <c r="D11" s="29"/>
      <c r="E11" s="27"/>
      <c r="F11" s="30"/>
      <c r="G11" s="27"/>
      <c r="H11" s="30"/>
      <c r="I11" s="31"/>
    </row>
    <row r="12" spans="1:9">
      <c r="A12" s="34" t="s">
        <v>16</v>
      </c>
      <c r="B12" s="35">
        <f>SUM(B13:B40)</f>
        <v>103180</v>
      </c>
      <c r="C12" s="35">
        <f>SUM(C13:C40)</f>
        <v>61012797</v>
      </c>
      <c r="D12" s="23">
        <f t="shared" si="3"/>
        <v>591.32387090521422</v>
      </c>
      <c r="E12" s="35">
        <f>SUM(E13:E40)</f>
        <v>823412</v>
      </c>
      <c r="F12" s="24">
        <f t="shared" si="0"/>
        <v>0.49703797691469109</v>
      </c>
      <c r="G12" s="35">
        <f>SUM(G13:G40)</f>
        <v>433736504</v>
      </c>
      <c r="H12" s="24">
        <f t="shared" si="1"/>
        <v>0.39757129370816879</v>
      </c>
      <c r="I12" s="25">
        <f t="shared" si="2"/>
        <v>526.75514080436039</v>
      </c>
    </row>
    <row r="13" spans="1:9">
      <c r="A13" s="26" t="s">
        <v>17</v>
      </c>
      <c r="B13" s="27">
        <f>[1]整車總表!$R41</f>
        <v>24660</v>
      </c>
      <c r="C13" s="27">
        <f>[1]整車總表!$S41</f>
        <v>24555789</v>
      </c>
      <c r="D13" s="29">
        <f t="shared" si="3"/>
        <v>995.77408759124091</v>
      </c>
      <c r="E13" s="27">
        <f>[1]整車總表!$Z41</f>
        <v>197837</v>
      </c>
      <c r="F13" s="30">
        <f t="shared" si="0"/>
        <v>0.11942077870965172</v>
      </c>
      <c r="G13" s="27">
        <f>[1]整車總表!$AA41</f>
        <v>174030860</v>
      </c>
      <c r="H13" s="30">
        <f t="shared" si="1"/>
        <v>0.15952006233569219</v>
      </c>
      <c r="I13" s="31">
        <f t="shared" si="2"/>
        <v>879.6679084296668</v>
      </c>
    </row>
    <row r="14" spans="1:9">
      <c r="A14" s="26" t="s">
        <v>18</v>
      </c>
      <c r="B14" s="27">
        <f>[1]整車總表!$R42</f>
        <v>10387</v>
      </c>
      <c r="C14" s="27">
        <f>[1]整車總表!$S42</f>
        <v>4159840</v>
      </c>
      <c r="D14" s="29">
        <f t="shared" si="3"/>
        <v>400.48522191200539</v>
      </c>
      <c r="E14" s="27">
        <f>[1]整車總表!$Z42</f>
        <v>85742</v>
      </c>
      <c r="F14" s="30">
        <f t="shared" si="0"/>
        <v>5.1756629993999895E-2</v>
      </c>
      <c r="G14" s="27">
        <f>[1]整車總表!$AA42</f>
        <v>36684245</v>
      </c>
      <c r="H14" s="30">
        <f t="shared" si="1"/>
        <v>3.3625490612054693E-2</v>
      </c>
      <c r="I14" s="31">
        <f t="shared" si="2"/>
        <v>427.84452193790673</v>
      </c>
    </row>
    <row r="15" spans="1:9">
      <c r="A15" s="32" t="s">
        <v>19</v>
      </c>
      <c r="B15" s="27">
        <f>[1]整車總表!$R43</f>
        <v>5106</v>
      </c>
      <c r="C15" s="27">
        <f>[1]整車總表!$S43</f>
        <v>3571892</v>
      </c>
      <c r="D15" s="29">
        <f t="shared" si="3"/>
        <v>699.54798276537406</v>
      </c>
      <c r="E15" s="27">
        <f>[1]整車總表!$Z43</f>
        <v>38004</v>
      </c>
      <c r="F15" s="30">
        <f t="shared" si="0"/>
        <v>2.2940437198712089E-2</v>
      </c>
      <c r="G15" s="27">
        <f>[1]整車總表!$AA43</f>
        <v>23686553</v>
      </c>
      <c r="H15" s="30">
        <f t="shared" si="1"/>
        <v>2.1711553980010654E-2</v>
      </c>
      <c r="I15" s="31">
        <f t="shared" si="2"/>
        <v>623.26473529102202</v>
      </c>
    </row>
    <row r="16" spans="1:9">
      <c r="A16" s="26" t="s">
        <v>20</v>
      </c>
      <c r="B16" s="27">
        <f>[1]整車總表!$R44</f>
        <v>25054</v>
      </c>
      <c r="C16" s="27">
        <f>[1]整車總表!$S44</f>
        <v>9702277</v>
      </c>
      <c r="D16" s="29">
        <f t="shared" si="3"/>
        <v>387.25461004230863</v>
      </c>
      <c r="E16" s="27">
        <f>[1]整車總表!$Z44</f>
        <v>169432</v>
      </c>
      <c r="F16" s="30">
        <f t="shared" si="0"/>
        <v>0.10227460676381925</v>
      </c>
      <c r="G16" s="27">
        <f>[1]整車總表!$AA44</f>
        <v>80520819</v>
      </c>
      <c r="H16" s="30">
        <f t="shared" si="1"/>
        <v>7.3806944734979688E-2</v>
      </c>
      <c r="I16" s="31">
        <f t="shared" si="2"/>
        <v>475.23973629538693</v>
      </c>
    </row>
    <row r="17" spans="1:9">
      <c r="A17" s="26" t="s">
        <v>21</v>
      </c>
      <c r="B17" s="27">
        <f>[1]整車總表!$R45</f>
        <v>1211</v>
      </c>
      <c r="C17" s="27">
        <f>[1]整車總表!$S45</f>
        <v>1175081</v>
      </c>
      <c r="D17" s="29">
        <f t="shared" si="3"/>
        <v>970.33938893476466</v>
      </c>
      <c r="E17" s="27">
        <f>[1]整車總表!$Z45</f>
        <v>7399</v>
      </c>
      <c r="F17" s="30">
        <f t="shared" si="0"/>
        <v>4.4662744667211549E-3</v>
      </c>
      <c r="G17" s="27">
        <f>[1]整車總表!$AA45</f>
        <v>6492700</v>
      </c>
      <c r="H17" s="30">
        <f t="shared" si="1"/>
        <v>5.9513347731945283E-3</v>
      </c>
      <c r="I17" s="31">
        <f t="shared" si="2"/>
        <v>877.51047438843091</v>
      </c>
    </row>
    <row r="18" spans="1:9">
      <c r="A18" s="32" t="s">
        <v>22</v>
      </c>
      <c r="B18" s="27">
        <f>[1]整車總表!$R46</f>
        <v>7451</v>
      </c>
      <c r="C18" s="27">
        <f>[1]整車總表!$S46</f>
        <v>4368137</v>
      </c>
      <c r="D18" s="29">
        <f t="shared" si="3"/>
        <v>586.24842303046569</v>
      </c>
      <c r="E18" s="27">
        <f>[1]整車總表!$Z46</f>
        <v>29906</v>
      </c>
      <c r="F18" s="30">
        <f t="shared" si="0"/>
        <v>1.8052223841297857E-2</v>
      </c>
      <c r="G18" s="27">
        <f>[1]整車總表!$AA46</f>
        <v>16235953</v>
      </c>
      <c r="H18" s="30">
        <f t="shared" si="1"/>
        <v>1.4882189484321164E-2</v>
      </c>
      <c r="I18" s="31">
        <f t="shared" si="2"/>
        <v>542.8995184912726</v>
      </c>
    </row>
    <row r="19" spans="1:9">
      <c r="A19" s="32" t="s">
        <v>23</v>
      </c>
      <c r="B19" s="27">
        <f>[1]整車總表!$R47</f>
        <v>8666</v>
      </c>
      <c r="C19" s="27">
        <f>[1]整車總表!$S47</f>
        <v>8142675</v>
      </c>
      <c r="D19" s="29">
        <f t="shared" si="3"/>
        <v>939.6117009000692</v>
      </c>
      <c r="E19" s="27">
        <f>[1]整車總表!$Z47</f>
        <v>53694</v>
      </c>
      <c r="F19" s="30">
        <f t="shared" si="0"/>
        <v>3.2411426032724108E-2</v>
      </c>
      <c r="G19" s="27">
        <f>[1]整車總表!$AA47</f>
        <v>47786667</v>
      </c>
      <c r="H19" s="30">
        <f t="shared" si="1"/>
        <v>4.3802185995374415E-2</v>
      </c>
      <c r="I19" s="31">
        <f t="shared" si="2"/>
        <v>889.98150631355463</v>
      </c>
    </row>
    <row r="20" spans="1:9">
      <c r="A20" s="26" t="s">
        <v>24</v>
      </c>
      <c r="B20" s="27">
        <f>[1]整車總表!$R48</f>
        <v>3962</v>
      </c>
      <c r="C20" s="27">
        <f>[1]整車總表!$S48</f>
        <v>1005500</v>
      </c>
      <c r="D20" s="29">
        <f t="shared" si="3"/>
        <v>253.78596668349317</v>
      </c>
      <c r="E20" s="27">
        <f>[1]整車總表!$Z48</f>
        <v>32454</v>
      </c>
      <c r="F20" s="30">
        <f t="shared" si="0"/>
        <v>1.9590278624539579E-2</v>
      </c>
      <c r="G20" s="27">
        <f>[1]整車總表!$AA48</f>
        <v>5806992</v>
      </c>
      <c r="H20" s="30">
        <f t="shared" si="1"/>
        <v>5.3228015182069767E-3</v>
      </c>
      <c r="I20" s="31">
        <f t="shared" si="2"/>
        <v>178.92993159548899</v>
      </c>
    </row>
    <row r="21" spans="1:9">
      <c r="A21" s="32" t="s">
        <v>25</v>
      </c>
      <c r="B21" s="27">
        <f>[1]整車總表!$R49</f>
        <v>40</v>
      </c>
      <c r="C21" s="27">
        <f>[1]整車總表!$S49</f>
        <v>69935</v>
      </c>
      <c r="D21" s="29">
        <f t="shared" si="3"/>
        <v>1748.375</v>
      </c>
      <c r="E21" s="27">
        <f>[1]整車總表!$Z49</f>
        <v>4022</v>
      </c>
      <c r="F21" s="30">
        <f t="shared" si="0"/>
        <v>2.4278086099678987E-3</v>
      </c>
      <c r="G21" s="27">
        <f>[1]整車總表!$AA49</f>
        <v>197525</v>
      </c>
      <c r="H21" s="30">
        <f t="shared" si="1"/>
        <v>1.8105524682724431E-4</v>
      </c>
      <c r="I21" s="31">
        <f t="shared" si="2"/>
        <v>49.111138736946792</v>
      </c>
    </row>
    <row r="22" spans="1:9">
      <c r="A22" s="26" t="s">
        <v>26</v>
      </c>
      <c r="B22" s="27">
        <f>[1]整車總表!$R50</f>
        <v>0</v>
      </c>
      <c r="C22" s="27">
        <f>[1]整車總表!$S50</f>
        <v>0</v>
      </c>
      <c r="D22" s="36">
        <v>0</v>
      </c>
      <c r="E22" s="27">
        <f>[1]整車總表!$Z50</f>
        <v>6060</v>
      </c>
      <c r="F22" s="30">
        <f t="shared" si="0"/>
        <v>3.6580109836910658E-3</v>
      </c>
      <c r="G22" s="27">
        <f>[1]整車總表!$AA50</f>
        <v>346624</v>
      </c>
      <c r="H22" s="30">
        <f t="shared" si="1"/>
        <v>3.1772228262876462E-4</v>
      </c>
      <c r="I22" s="31">
        <f t="shared" si="2"/>
        <v>57.198679867986797</v>
      </c>
    </row>
    <row r="23" spans="1:9">
      <c r="A23" s="32" t="s">
        <v>27</v>
      </c>
      <c r="B23" s="27">
        <f>[1]整車總表!$R51</f>
        <v>10</v>
      </c>
      <c r="C23" s="27">
        <f>[1]整車總表!$S51</f>
        <v>9545</v>
      </c>
      <c r="D23" s="29">
        <f t="shared" si="3"/>
        <v>954.5</v>
      </c>
      <c r="E23" s="27">
        <f>[1]整車總表!$Z51</f>
        <v>432</v>
      </c>
      <c r="F23" s="30">
        <f t="shared" si="0"/>
        <v>2.6076909982748194E-4</v>
      </c>
      <c r="G23" s="27">
        <f>[1]整車總表!$AA51</f>
        <v>114519</v>
      </c>
      <c r="H23" s="30">
        <f t="shared" si="1"/>
        <v>1.0497033697713804E-4</v>
      </c>
      <c r="I23" s="31">
        <f t="shared" si="2"/>
        <v>265.09027777777777</v>
      </c>
    </row>
    <row r="24" spans="1:9">
      <c r="A24" s="32" t="s">
        <v>28</v>
      </c>
      <c r="B24" s="27">
        <f>[1]整車總表!$R52</f>
        <v>58</v>
      </c>
      <c r="C24" s="27">
        <f>[1]整車總表!$S52</f>
        <v>148320</v>
      </c>
      <c r="D24" s="29">
        <f t="shared" si="3"/>
        <v>2557.2413793103447</v>
      </c>
      <c r="E24" s="27">
        <f>[1]整車總表!$Z52</f>
        <v>1444</v>
      </c>
      <c r="F24" s="30">
        <f>E24/$E$67</f>
        <v>8.7164486146037935E-4</v>
      </c>
      <c r="G24" s="27">
        <f>[1]整車總表!$AA52</f>
        <v>2942793</v>
      </c>
      <c r="H24" s="30">
        <f t="shared" si="1"/>
        <v>2.6974211516339035E-3</v>
      </c>
      <c r="I24" s="31">
        <f t="shared" si="2"/>
        <v>2037.9452908587257</v>
      </c>
    </row>
    <row r="25" spans="1:9">
      <c r="A25" s="32" t="s">
        <v>29</v>
      </c>
      <c r="B25" s="27">
        <f>[1]整車總表!$R53</f>
        <v>0</v>
      </c>
      <c r="C25" s="27">
        <f>[1]整車總表!$S53</f>
        <v>0</v>
      </c>
      <c r="D25" s="36">
        <v>0</v>
      </c>
      <c r="E25" s="27">
        <f>[1]整車總表!$Z53</f>
        <v>70</v>
      </c>
      <c r="F25" s="30">
        <f>E25/$E$67</f>
        <v>4.2254252286860496E-5</v>
      </c>
      <c r="G25" s="27">
        <f>[1]整車總表!$AA53</f>
        <v>58595</v>
      </c>
      <c r="H25" s="30">
        <f>G25/$G$67</f>
        <v>5.3709313696202407E-5</v>
      </c>
      <c r="I25" s="31">
        <f t="shared" si="2"/>
        <v>837.07142857142856</v>
      </c>
    </row>
    <row r="26" spans="1:9">
      <c r="A26" s="26" t="s">
        <v>30</v>
      </c>
      <c r="B26" s="27">
        <f>[1]整車總表!$R54</f>
        <v>1486</v>
      </c>
      <c r="C26" s="27">
        <f>[1]整車總表!$S54</f>
        <v>328947</v>
      </c>
      <c r="D26" s="29">
        <f t="shared" si="3"/>
        <v>221.36406460296098</v>
      </c>
      <c r="E26" s="27">
        <f>[1]整車總表!$Z54</f>
        <v>88999</v>
      </c>
      <c r="F26" s="30">
        <f>E26/$E$67</f>
        <v>5.3722659989689961E-2</v>
      </c>
      <c r="G26" s="27">
        <f>[1]整車總表!$AA54</f>
        <v>14431994</v>
      </c>
      <c r="H26" s="30">
        <f>G26/$G$67</f>
        <v>1.3228645669557317E-2</v>
      </c>
      <c r="I26" s="31">
        <f t="shared" si="2"/>
        <v>162.15905796694344</v>
      </c>
    </row>
    <row r="27" spans="1:9">
      <c r="A27" s="26" t="s">
        <v>31</v>
      </c>
      <c r="B27" s="27">
        <f>[1]整車總表!$R55</f>
        <v>69</v>
      </c>
      <c r="C27" s="27">
        <f>[1]整車總表!$S55</f>
        <v>45132</v>
      </c>
      <c r="D27" s="29">
        <f t="shared" si="3"/>
        <v>654.08695652173913</v>
      </c>
      <c r="E27" s="27">
        <f>[1]整車總表!$Z55</f>
        <v>5058</v>
      </c>
      <c r="F27" s="30">
        <f>E27/$E$67</f>
        <v>3.0531715438134343E-3</v>
      </c>
      <c r="G27" s="27">
        <f>[1]整車總表!$AA55</f>
        <v>1199809</v>
      </c>
      <c r="H27" s="30">
        <f>G27/$G$67</f>
        <v>1.0997682047363584E-3</v>
      </c>
      <c r="I27" s="31">
        <f t="shared" si="2"/>
        <v>237.21016211941478</v>
      </c>
    </row>
    <row r="28" spans="1:9">
      <c r="A28" s="37" t="s">
        <v>32</v>
      </c>
      <c r="B28" s="27">
        <f>[1]整車總表!$R56</f>
        <v>6883</v>
      </c>
      <c r="C28" s="27">
        <f>[1]整車總表!$S56</f>
        <v>1819183</v>
      </c>
      <c r="D28" s="29">
        <f t="shared" si="3"/>
        <v>264.30088624146447</v>
      </c>
      <c r="E28" s="27">
        <f>[1]整車總表!$Z56</f>
        <v>39693</v>
      </c>
      <c r="F28" s="30">
        <f>E28/$E$67</f>
        <v>2.3959971943176481E-2</v>
      </c>
      <c r="G28" s="27">
        <f>[1]整車總表!$AA56</f>
        <v>8349029</v>
      </c>
      <c r="H28" s="30">
        <f>G28/$G$67</f>
        <v>7.6528819458945487E-3</v>
      </c>
      <c r="I28" s="31">
        <f t="shared" si="2"/>
        <v>210.34008515355353</v>
      </c>
    </row>
    <row r="29" spans="1:9">
      <c r="A29" s="37" t="s">
        <v>33</v>
      </c>
      <c r="B29" s="27">
        <f>[1]整車總表!$R57</f>
        <v>1823</v>
      </c>
      <c r="C29" s="27">
        <f>[1]整車總表!$S57</f>
        <v>275002</v>
      </c>
      <c r="D29" s="29">
        <f t="shared" si="3"/>
        <v>150.85134393856282</v>
      </c>
      <c r="E29" s="27">
        <f>[1]整車總表!$Z57</f>
        <v>24618</v>
      </c>
      <c r="F29" s="30">
        <f t="shared" ref="F29:F40" si="4">E29/$E$67</f>
        <v>1.486021689711331E-2</v>
      </c>
      <c r="G29" s="27">
        <f>[1]整車總表!$AA57</f>
        <v>5180758</v>
      </c>
      <c r="H29" s="30">
        <f t="shared" ref="H29:H40" si="5">G29/$G$67</f>
        <v>4.748783285367526E-3</v>
      </c>
      <c r="I29" s="31">
        <f t="shared" si="2"/>
        <v>210.44593386952636</v>
      </c>
    </row>
    <row r="30" spans="1:9">
      <c r="A30" s="37" t="s">
        <v>34</v>
      </c>
      <c r="B30" s="27">
        <f>[1]整車總表!$R58</f>
        <v>0</v>
      </c>
      <c r="C30" s="27">
        <f>[1]整車總表!$S58</f>
        <v>0</v>
      </c>
      <c r="D30" s="36">
        <v>0</v>
      </c>
      <c r="E30" s="27">
        <f>[1]整車總表!$Z58</f>
        <v>1367</v>
      </c>
      <c r="F30" s="30">
        <f t="shared" si="4"/>
        <v>8.2516518394483288E-4</v>
      </c>
      <c r="G30" s="27">
        <f>[1]整車總表!$AA58</f>
        <v>110811</v>
      </c>
      <c r="H30" s="30">
        <f t="shared" si="5"/>
        <v>1.0157151224489949E-4</v>
      </c>
      <c r="I30" s="31">
        <f t="shared" si="2"/>
        <v>81.061448427212881</v>
      </c>
    </row>
    <row r="31" spans="1:9">
      <c r="A31" s="37" t="s">
        <v>35</v>
      </c>
      <c r="B31" s="27">
        <f>[1]整車總表!$R59</f>
        <v>0</v>
      </c>
      <c r="C31" s="27">
        <f>[1]整車總表!$S59</f>
        <v>0</v>
      </c>
      <c r="D31" s="36">
        <v>0</v>
      </c>
      <c r="E31" s="27">
        <f>[1]整車總表!$Z59</f>
        <v>20</v>
      </c>
      <c r="F31" s="30">
        <f t="shared" si="4"/>
        <v>1.207264351053157E-5</v>
      </c>
      <c r="G31" s="27">
        <f>[1]整車總表!$AA59</f>
        <v>2923</v>
      </c>
      <c r="H31" s="30">
        <f t="shared" si="5"/>
        <v>2.6792785038655114E-6</v>
      </c>
      <c r="I31" s="31">
        <f t="shared" si="2"/>
        <v>146.15</v>
      </c>
    </row>
    <row r="32" spans="1:9">
      <c r="A32" s="32" t="s">
        <v>36</v>
      </c>
      <c r="B32" s="27">
        <f>[1]整車總表!$R60</f>
        <v>96</v>
      </c>
      <c r="C32" s="27">
        <f>[1]整車總表!$S60</f>
        <v>56805</v>
      </c>
      <c r="D32" s="29">
        <f t="shared" si="3"/>
        <v>591.71875</v>
      </c>
      <c r="E32" s="27">
        <f>[1]整車總表!$Z60</f>
        <v>5744</v>
      </c>
      <c r="F32" s="30">
        <f t="shared" si="4"/>
        <v>3.467263216224667E-3</v>
      </c>
      <c r="G32" s="27">
        <f>[1]整車總表!$AA60</f>
        <v>1308017</v>
      </c>
      <c r="H32" s="30">
        <f t="shared" si="5"/>
        <v>1.1989537566851366E-3</v>
      </c>
      <c r="I32" s="31">
        <f t="shared" si="2"/>
        <v>227.71883704735376</v>
      </c>
    </row>
    <row r="33" spans="1:9">
      <c r="A33" s="32" t="s">
        <v>37</v>
      </c>
      <c r="B33" s="27">
        <f>[1]整車總表!$R61</f>
        <v>650</v>
      </c>
      <c r="C33" s="27">
        <f>[1]整車總表!$S61</f>
        <v>76146</v>
      </c>
      <c r="D33" s="29">
        <f t="shared" si="3"/>
        <v>117.14769230769231</v>
      </c>
      <c r="E33" s="27">
        <f>[1]整車總表!$Z61</f>
        <v>1812</v>
      </c>
      <c r="F33" s="30">
        <f t="shared" si="4"/>
        <v>1.0937815020541602E-3</v>
      </c>
      <c r="G33" s="27">
        <f>[1]整車總表!$AA61</f>
        <v>237923</v>
      </c>
      <c r="H33" s="30">
        <f t="shared" si="5"/>
        <v>2.1808483731617997E-4</v>
      </c>
      <c r="I33" s="31">
        <f t="shared" si="2"/>
        <v>131.30408388520971</v>
      </c>
    </row>
    <row r="34" spans="1:9">
      <c r="A34" s="37" t="s">
        <v>38</v>
      </c>
      <c r="B34" s="27">
        <f>[1]整車總表!$R62</f>
        <v>0</v>
      </c>
      <c r="C34" s="27">
        <f>[1]整車總表!$S62</f>
        <v>0</v>
      </c>
      <c r="D34" s="36">
        <v>0</v>
      </c>
      <c r="E34" s="27">
        <f>[1]整車總表!$Z62</f>
        <v>6007</v>
      </c>
      <c r="F34" s="30">
        <f t="shared" si="4"/>
        <v>3.6260184783881572E-3</v>
      </c>
      <c r="G34" s="27">
        <f>[1]整車總表!$AA62</f>
        <v>1647812</v>
      </c>
      <c r="H34" s="30">
        <f t="shared" si="5"/>
        <v>1.5104164454367555E-3</v>
      </c>
      <c r="I34" s="31">
        <f t="shared" si="2"/>
        <v>274.31529881804562</v>
      </c>
    </row>
    <row r="35" spans="1:9">
      <c r="A35" s="38" t="s">
        <v>39</v>
      </c>
      <c r="B35" s="27">
        <f>[1]整車總表!$R63</f>
        <v>5448</v>
      </c>
      <c r="C35" s="27">
        <f>[1]整車總表!$S63</f>
        <v>1484791</v>
      </c>
      <c r="D35" s="29">
        <f t="shared" si="3"/>
        <v>272.53872980910427</v>
      </c>
      <c r="E35" s="27">
        <f>[1]整車總表!$Z63</f>
        <v>18020</v>
      </c>
      <c r="F35" s="30">
        <f t="shared" si="4"/>
        <v>1.0877451802988944E-2</v>
      </c>
      <c r="G35" s="27">
        <f>[1]整車總表!$AA63</f>
        <v>5294432</v>
      </c>
      <c r="H35" s="30">
        <f t="shared" si="5"/>
        <v>4.8529790789523389E-3</v>
      </c>
      <c r="I35" s="31">
        <f t="shared" si="2"/>
        <v>293.80865704772475</v>
      </c>
    </row>
    <row r="36" spans="1:9">
      <c r="A36" s="37" t="s">
        <v>40</v>
      </c>
      <c r="B36" s="27">
        <f>[1]整車總表!$R64</f>
        <v>0</v>
      </c>
      <c r="C36" s="27">
        <f>[1]整車總表!$S64</f>
        <v>0</v>
      </c>
      <c r="D36" s="36">
        <v>0</v>
      </c>
      <c r="E36" s="27">
        <f>[1]整車總表!$Z64</f>
        <v>1643</v>
      </c>
      <c r="F36" s="30">
        <f t="shared" si="4"/>
        <v>9.9176766439016848E-4</v>
      </c>
      <c r="G36" s="27">
        <f>[1]整車總表!$AA64</f>
        <v>470351</v>
      </c>
      <c r="H36" s="30">
        <f t="shared" si="5"/>
        <v>4.311328510337486E-4</v>
      </c>
      <c r="I36" s="31">
        <f t="shared" si="2"/>
        <v>286.2757151552039</v>
      </c>
    </row>
    <row r="37" spans="1:9">
      <c r="A37" s="37" t="s">
        <v>41</v>
      </c>
      <c r="B37" s="27">
        <f>[1]整車總表!$R65</f>
        <v>120</v>
      </c>
      <c r="C37" s="27">
        <f>[1]整車總表!$S65</f>
        <v>17800</v>
      </c>
      <c r="D37" s="29">
        <f t="shared" si="3"/>
        <v>148.33333333333334</v>
      </c>
      <c r="E37" s="27">
        <f>[1]整車總表!$Z65</f>
        <v>694</v>
      </c>
      <c r="F37" s="30">
        <f t="shared" si="4"/>
        <v>4.1892072981544552E-4</v>
      </c>
      <c r="G37" s="27">
        <f>[1]整車總表!$AA65</f>
        <v>95017</v>
      </c>
      <c r="H37" s="30">
        <f t="shared" si="5"/>
        <v>8.7094425453913544E-5</v>
      </c>
      <c r="I37" s="31">
        <f t="shared" si="2"/>
        <v>136.91210374639769</v>
      </c>
    </row>
    <row r="38" spans="1:9">
      <c r="A38" s="37" t="s">
        <v>42</v>
      </c>
      <c r="B38" s="27">
        <f>[1]整車總表!$R66</f>
        <v>0</v>
      </c>
      <c r="C38" s="27">
        <f>[1]整車總表!$S66</f>
        <v>0</v>
      </c>
      <c r="D38" s="36">
        <v>0</v>
      </c>
      <c r="E38" s="27">
        <f>[1]整車總表!$Z66</f>
        <v>1929</v>
      </c>
      <c r="F38" s="30">
        <f t="shared" si="4"/>
        <v>1.1644064665907699E-3</v>
      </c>
      <c r="G38" s="27">
        <f>[1]整車總表!$AA66</f>
        <v>301380</v>
      </c>
      <c r="H38" s="30">
        <f t="shared" si="5"/>
        <v>2.7625075453129928E-4</v>
      </c>
      <c r="I38" s="31">
        <f t="shared" si="2"/>
        <v>156.23639191290823</v>
      </c>
    </row>
    <row r="39" spans="1:9">
      <c r="A39" s="37" t="s">
        <v>43</v>
      </c>
      <c r="B39" s="27">
        <f>[1]整車總表!$R67</f>
        <v>0</v>
      </c>
      <c r="C39" s="27">
        <f>[1]整車總表!$S67</f>
        <v>0</v>
      </c>
      <c r="D39" s="36">
        <v>0</v>
      </c>
      <c r="E39" s="27">
        <f>[1]整車總表!$Z67</f>
        <v>76</v>
      </c>
      <c r="F39" s="30">
        <f t="shared" si="4"/>
        <v>4.5876045340019966E-5</v>
      </c>
      <c r="G39" s="27">
        <f>[1]整車總表!$AA67</f>
        <v>9686</v>
      </c>
      <c r="H39" s="30">
        <f t="shared" si="5"/>
        <v>8.8783755006641611E-6</v>
      </c>
      <c r="I39" s="31">
        <f t="shared" si="2"/>
        <v>127.44736842105263</v>
      </c>
    </row>
    <row r="40" spans="1:9">
      <c r="A40" s="32" t="s">
        <v>44</v>
      </c>
      <c r="B40" s="27">
        <f>[1]整車總表!$R68</f>
        <v>0</v>
      </c>
      <c r="C40" s="27">
        <f>[1]整車總表!$S68</f>
        <v>0</v>
      </c>
      <c r="D40" s="36">
        <v>0</v>
      </c>
      <c r="E40" s="27">
        <f>[1]整車總表!$Z68</f>
        <v>1236</v>
      </c>
      <c r="F40" s="30">
        <f t="shared" si="4"/>
        <v>7.4608936895085101E-4</v>
      </c>
      <c r="G40" s="27">
        <f>[1]整車總表!$AA68</f>
        <v>191717</v>
      </c>
      <c r="H40" s="30">
        <f t="shared" si="5"/>
        <v>1.7573152135668294E-4</v>
      </c>
      <c r="I40" s="31">
        <f t="shared" si="2"/>
        <v>155.11084142394822</v>
      </c>
    </row>
    <row r="41" spans="1:9" ht="12" customHeight="1">
      <c r="A41" s="32"/>
      <c r="B41" s="27"/>
      <c r="C41" s="27" t="e">
        <f>[1]整車總表!$I69</f>
        <v>#REF!</v>
      </c>
      <c r="D41" s="29"/>
      <c r="E41" s="27"/>
      <c r="F41" s="30"/>
      <c r="G41" s="27"/>
      <c r="H41" s="30"/>
      <c r="I41" s="31"/>
    </row>
    <row r="42" spans="1:9">
      <c r="A42" s="39" t="s">
        <v>45</v>
      </c>
      <c r="B42" s="35">
        <f>SUM(B43:B46)</f>
        <v>2951</v>
      </c>
      <c r="C42" s="35">
        <f>SUM(C43:C46)</f>
        <v>2699909</v>
      </c>
      <c r="D42" s="23">
        <f>C42/B42</f>
        <v>914.91324974584882</v>
      </c>
      <c r="E42" s="35">
        <f>SUM(E43:E46)</f>
        <v>56029</v>
      </c>
      <c r="F42" s="24">
        <f>E42/$E$67</f>
        <v>3.382090716257867E-2</v>
      </c>
      <c r="G42" s="35">
        <f>SUM(G43:G46)</f>
        <v>31874325</v>
      </c>
      <c r="H42" s="24">
        <f>G42/$G$67</f>
        <v>2.9216624631448192E-2</v>
      </c>
      <c r="I42" s="25">
        <f>G42/E42</f>
        <v>568.88977136839856</v>
      </c>
    </row>
    <row r="43" spans="1:9">
      <c r="A43" s="26" t="s">
        <v>46</v>
      </c>
      <c r="B43" s="27">
        <f>[1]整車總表!$R71</f>
        <v>1955</v>
      </c>
      <c r="C43" s="27">
        <f>[1]整車總表!$S71</f>
        <v>1883241</v>
      </c>
      <c r="D43" s="29">
        <f>C43/B43</f>
        <v>963.29462915601027</v>
      </c>
      <c r="E43" s="27">
        <f>[1]整車總表!$Z71</f>
        <v>11017</v>
      </c>
      <c r="F43" s="30">
        <f>E43/$E$67</f>
        <v>6.6502156777763152E-3</v>
      </c>
      <c r="G43" s="27">
        <f>[1]整車總表!$AA71</f>
        <v>14546384</v>
      </c>
      <c r="H43" s="30">
        <f>G43/$G$67</f>
        <v>1.3333497762631957E-2</v>
      </c>
      <c r="I43" s="31">
        <f>G43/E43</f>
        <v>1320.3579921938822</v>
      </c>
    </row>
    <row r="44" spans="1:9">
      <c r="A44" s="26" t="s">
        <v>47</v>
      </c>
      <c r="B44" s="27">
        <f>[1]整車總表!$R72</f>
        <v>995</v>
      </c>
      <c r="C44" s="27">
        <f>[1]整車總表!$S72</f>
        <v>814218</v>
      </c>
      <c r="D44" s="29">
        <f>C44/B44</f>
        <v>818.30954773869348</v>
      </c>
      <c r="E44" s="27">
        <f>[1]整車總表!$Z72</f>
        <v>44890</v>
      </c>
      <c r="F44" s="30">
        <f>E44/$E$67</f>
        <v>2.7097048359388112E-2</v>
      </c>
      <c r="G44" s="27">
        <f>[1]整車總表!$AA72</f>
        <v>17218332</v>
      </c>
      <c r="H44" s="30">
        <f>G44/$G$67</f>
        <v>1.5782657133089174E-2</v>
      </c>
      <c r="I44" s="31">
        <f>G44/E44</f>
        <v>383.56720873245712</v>
      </c>
    </row>
    <row r="45" spans="1:9">
      <c r="A45" s="26" t="s">
        <v>48</v>
      </c>
      <c r="B45" s="27">
        <f>[1]整車總表!$R73</f>
        <v>1</v>
      </c>
      <c r="C45" s="27">
        <f>[1]整車總表!$S73</f>
        <v>2450</v>
      </c>
      <c r="D45" s="29">
        <f>C45/B45</f>
        <v>2450</v>
      </c>
      <c r="E45" s="27">
        <f>[1]整車總表!$Z73</f>
        <v>122</v>
      </c>
      <c r="F45" s="30">
        <f>E45/$E$67</f>
        <v>7.3643125414242576E-5</v>
      </c>
      <c r="G45" s="27">
        <f>[1]整車總表!$AA73</f>
        <v>109609</v>
      </c>
      <c r="H45" s="30">
        <f>G45/$G$67</f>
        <v>1.0046973572705948E-4</v>
      </c>
      <c r="I45" s="31">
        <f>G45/E45</f>
        <v>898.43442622950818</v>
      </c>
    </row>
    <row r="46" spans="1:9">
      <c r="A46" s="32" t="s">
        <v>49</v>
      </c>
      <c r="B46" s="27">
        <f>[1]整車總表!$R74</f>
        <v>0</v>
      </c>
      <c r="C46" s="27">
        <f>[1]整車總表!$S74</f>
        <v>0</v>
      </c>
      <c r="D46" s="36">
        <v>0</v>
      </c>
      <c r="E46" s="27">
        <f>[1]整車總表!$Z74</f>
        <v>0</v>
      </c>
      <c r="F46" s="30">
        <f>E46/$E$67</f>
        <v>0</v>
      </c>
      <c r="G46" s="27">
        <f>[1]整車總表!$AA74</f>
        <v>0</v>
      </c>
      <c r="H46" s="30">
        <f>G46/$G$67</f>
        <v>0</v>
      </c>
      <c r="I46" s="40">
        <v>0</v>
      </c>
    </row>
    <row r="47" spans="1:9">
      <c r="A47" s="32"/>
      <c r="B47" s="27"/>
      <c r="C47" s="27"/>
      <c r="D47" s="29"/>
      <c r="E47" s="27"/>
      <c r="F47" s="30"/>
      <c r="G47" s="27"/>
      <c r="H47" s="30"/>
      <c r="I47" s="31"/>
    </row>
    <row r="48" spans="1:9">
      <c r="A48" s="39" t="s">
        <v>50</v>
      </c>
      <c r="B48" s="35">
        <f>SUM(B49:B65)</f>
        <v>38378</v>
      </c>
      <c r="C48" s="35">
        <f>SUM(C49:C65)</f>
        <v>29771963</v>
      </c>
      <c r="D48" s="23">
        <f t="shared" ref="D48:D64" si="6">C48/B48</f>
        <v>775.75597998853505</v>
      </c>
      <c r="E48" s="35">
        <f>SUM(E49:E65)</f>
        <v>284106</v>
      </c>
      <c r="F48" s="24">
        <f t="shared" ref="F48:F65" si="7">E48/$E$67</f>
        <v>0.17149552286015413</v>
      </c>
      <c r="G48" s="35">
        <f>SUM(G49:G65)</f>
        <v>219943645</v>
      </c>
      <c r="H48" s="24">
        <f t="shared" ref="H48:H66" si="8">G48/$G$67</f>
        <v>0.20160461173805241</v>
      </c>
      <c r="I48" s="25">
        <f t="shared" ref="I48:I65" si="9">G48/E48</f>
        <v>774.16050699386847</v>
      </c>
    </row>
    <row r="49" spans="1:9">
      <c r="A49" s="26" t="s">
        <v>51</v>
      </c>
      <c r="B49" s="27">
        <f>[1]整車總表!$R14</f>
        <v>12881</v>
      </c>
      <c r="C49" s="27">
        <f>[1]整車總表!$S14</f>
        <v>7297553</v>
      </c>
      <c r="D49" s="29">
        <f t="shared" si="6"/>
        <v>566.5362161322879</v>
      </c>
      <c r="E49" s="27">
        <f>[1]整車總表!$Z$14</f>
        <v>98343</v>
      </c>
      <c r="F49" s="30">
        <f t="shared" si="7"/>
        <v>5.936299903781031E-2</v>
      </c>
      <c r="G49" s="27">
        <f>[1]整車總表!$AA$14</f>
        <v>53857654</v>
      </c>
      <c r="H49" s="30">
        <f t="shared" si="8"/>
        <v>4.9366970451873549E-2</v>
      </c>
      <c r="I49" s="31">
        <f t="shared" si="9"/>
        <v>547.65111904253479</v>
      </c>
    </row>
    <row r="50" spans="1:9">
      <c r="A50" s="26" t="s">
        <v>52</v>
      </c>
      <c r="B50" s="27">
        <f>[1]整車總表!$R139</f>
        <v>155</v>
      </c>
      <c r="C50" s="27">
        <f>[1]整車總表!$S139</f>
        <v>68969</v>
      </c>
      <c r="D50" s="29">
        <f t="shared" si="6"/>
        <v>444.96129032258062</v>
      </c>
      <c r="E50" s="27">
        <f>[1]整車總表!$Z$139</f>
        <v>1684</v>
      </c>
      <c r="F50" s="30">
        <f t="shared" si="7"/>
        <v>1.0165165835867582E-3</v>
      </c>
      <c r="G50" s="27">
        <f>[1]整車總表!$AA$139</f>
        <v>1044156</v>
      </c>
      <c r="H50" s="30">
        <f t="shared" si="8"/>
        <v>9.5709364539247244E-4</v>
      </c>
      <c r="I50" s="31">
        <f t="shared" si="9"/>
        <v>620.04513064133016</v>
      </c>
    </row>
    <row r="51" spans="1:9">
      <c r="A51" s="26" t="s">
        <v>53</v>
      </c>
      <c r="B51" s="27">
        <f>[1]整車總表!$R107</f>
        <v>525</v>
      </c>
      <c r="C51" s="27">
        <f>[1]整車總表!$S107</f>
        <v>651950</v>
      </c>
      <c r="D51" s="29">
        <f t="shared" si="6"/>
        <v>1241.8095238095239</v>
      </c>
      <c r="E51" s="27">
        <f>[1]整車總表!$Z$107</f>
        <v>4538</v>
      </c>
      <c r="F51" s="30">
        <f t="shared" si="7"/>
        <v>2.7392828125396133E-3</v>
      </c>
      <c r="G51" s="27">
        <f>[1]整車總表!$AA$107</f>
        <v>4911982</v>
      </c>
      <c r="H51" s="30">
        <f t="shared" si="8"/>
        <v>4.5024179897277875E-3</v>
      </c>
      <c r="I51" s="31">
        <f t="shared" si="9"/>
        <v>1082.4111943587484</v>
      </c>
    </row>
    <row r="52" spans="1:9">
      <c r="A52" s="32" t="s">
        <v>54</v>
      </c>
      <c r="B52" s="27">
        <f>[1]整車總表!$R108</f>
        <v>36</v>
      </c>
      <c r="C52" s="27">
        <f>[1]整車總表!$S108</f>
        <v>30907</v>
      </c>
      <c r="D52" s="29">
        <f t="shared" si="6"/>
        <v>858.52777777777783</v>
      </c>
      <c r="E52" s="27">
        <f>[1]整車總表!$Z$108</f>
        <v>7897</v>
      </c>
      <c r="F52" s="30">
        <f t="shared" si="7"/>
        <v>4.7668832901333908E-3</v>
      </c>
      <c r="G52" s="27">
        <f>[1]整車總表!$AA$108</f>
        <v>5500283</v>
      </c>
      <c r="H52" s="30">
        <f t="shared" si="8"/>
        <v>5.0416660988973341E-3</v>
      </c>
      <c r="I52" s="31">
        <f t="shared" si="9"/>
        <v>696.50284918323416</v>
      </c>
    </row>
    <row r="53" spans="1:9">
      <c r="A53" s="26" t="s">
        <v>55</v>
      </c>
      <c r="B53" s="27">
        <f>[1]整車總表!$R114</f>
        <v>1445</v>
      </c>
      <c r="C53" s="27">
        <f>[1]整車總表!$S114</f>
        <v>1059704</v>
      </c>
      <c r="D53" s="29">
        <f t="shared" si="6"/>
        <v>733.35916955017296</v>
      </c>
      <c r="E53" s="27">
        <f>[1]整車總表!$Z$114</f>
        <v>8704</v>
      </c>
      <c r="F53" s="30">
        <f t="shared" si="7"/>
        <v>5.2540144557833394E-3</v>
      </c>
      <c r="G53" s="27">
        <f>[1]整車總表!$AA$114</f>
        <v>7073507</v>
      </c>
      <c r="H53" s="30">
        <f t="shared" si="8"/>
        <v>6.4837137365864597E-3</v>
      </c>
      <c r="I53" s="31">
        <f t="shared" si="9"/>
        <v>812.67313878676475</v>
      </c>
    </row>
    <row r="54" spans="1:9">
      <c r="A54" s="32" t="s">
        <v>56</v>
      </c>
      <c r="B54" s="27">
        <f>[1]整車總表!$R88</f>
        <v>8862</v>
      </c>
      <c r="C54" s="27">
        <f>[1]整車總表!$S88</f>
        <v>8356071</v>
      </c>
      <c r="D54" s="29">
        <f t="shared" si="6"/>
        <v>942.91029113067032</v>
      </c>
      <c r="E54" s="27">
        <f>[1]整車總表!$Z$88</f>
        <v>59779</v>
      </c>
      <c r="F54" s="30">
        <f t="shared" si="7"/>
        <v>3.608452782080334E-2</v>
      </c>
      <c r="G54" s="27">
        <f>[1]整車總表!$AA$88</f>
        <v>53508566</v>
      </c>
      <c r="H54" s="30">
        <f t="shared" si="8"/>
        <v>4.9046989619045148E-2</v>
      </c>
      <c r="I54" s="31">
        <f t="shared" si="9"/>
        <v>895.10640860502849</v>
      </c>
    </row>
    <row r="55" spans="1:9">
      <c r="A55" s="32" t="s">
        <v>57</v>
      </c>
      <c r="B55" s="27">
        <f>[1]整車總表!$R141</f>
        <v>813</v>
      </c>
      <c r="C55" s="27">
        <f>[1]整車總表!$S141</f>
        <v>503663</v>
      </c>
      <c r="D55" s="29">
        <f t="shared" si="6"/>
        <v>619.51168511685114</v>
      </c>
      <c r="E55" s="27">
        <f>[1]整車總表!$Z$141</f>
        <v>6151</v>
      </c>
      <c r="F55" s="30">
        <f t="shared" si="7"/>
        <v>3.7129415116639846E-3</v>
      </c>
      <c r="G55" s="27">
        <f>[1]整車總表!$AA$141</f>
        <v>4399488</v>
      </c>
      <c r="H55" s="30">
        <f t="shared" si="8"/>
        <v>4.0326560473534969E-3</v>
      </c>
      <c r="I55" s="31">
        <f t="shared" si="9"/>
        <v>715.24760201593233</v>
      </c>
    </row>
    <row r="56" spans="1:9">
      <c r="A56" s="32" t="s">
        <v>58</v>
      </c>
      <c r="B56" s="27">
        <f>[1]整車總表!$R31</f>
        <v>2102</v>
      </c>
      <c r="C56" s="27">
        <f>[1]整車總表!$S31</f>
        <v>1672354</v>
      </c>
      <c r="D56" s="29">
        <f t="shared" si="6"/>
        <v>795.60133206470027</v>
      </c>
      <c r="E56" s="27">
        <f>[1]整車總表!$Z$31</f>
        <v>29337</v>
      </c>
      <c r="F56" s="30">
        <f t="shared" si="7"/>
        <v>1.7708757133423233E-2</v>
      </c>
      <c r="G56" s="27">
        <f>[1]整車總表!$AA$31</f>
        <v>24660376</v>
      </c>
      <c r="H56" s="30">
        <f t="shared" si="8"/>
        <v>2.2604179033199098E-2</v>
      </c>
      <c r="I56" s="31">
        <f t="shared" si="9"/>
        <v>840.58956266830285</v>
      </c>
    </row>
    <row r="57" spans="1:9">
      <c r="A57" s="41" t="s">
        <v>59</v>
      </c>
      <c r="B57" s="27">
        <f>[1]整車總表!$R18</f>
        <v>2899</v>
      </c>
      <c r="C57" s="27">
        <f>[1]整車總表!$S18</f>
        <v>3568986</v>
      </c>
      <c r="D57" s="29">
        <f t="shared" si="6"/>
        <v>1231.1093480510522</v>
      </c>
      <c r="E57" s="27">
        <f>[1]整車總表!$Z$18</f>
        <v>22090</v>
      </c>
      <c r="F57" s="30">
        <f t="shared" si="7"/>
        <v>1.3334234757382119E-2</v>
      </c>
      <c r="G57" s="27">
        <f>[1]整車總表!$AA$18</f>
        <v>24413321</v>
      </c>
      <c r="H57" s="30">
        <f t="shared" si="8"/>
        <v>2.2377723627529413E-2</v>
      </c>
      <c r="I57" s="31">
        <f t="shared" si="9"/>
        <v>1105.1752376641014</v>
      </c>
    </row>
    <row r="58" spans="1:9">
      <c r="A58" s="41" t="s">
        <v>60</v>
      </c>
      <c r="B58" s="27">
        <f>[1]整車總表!$R78</f>
        <v>390</v>
      </c>
      <c r="C58" s="27">
        <f>[1]整車總表!$S78</f>
        <v>126126</v>
      </c>
      <c r="D58" s="29">
        <f t="shared" si="6"/>
        <v>323.39999999999998</v>
      </c>
      <c r="E58" s="27">
        <f>[1]整車總表!$Z$78</f>
        <v>3599</v>
      </c>
      <c r="F58" s="30">
        <f t="shared" si="7"/>
        <v>2.1724721997201562E-3</v>
      </c>
      <c r="G58" s="27">
        <f>[1]整車總表!$AA$78</f>
        <v>1841058</v>
      </c>
      <c r="H58" s="30">
        <f t="shared" si="8"/>
        <v>1.6875494778548171E-3</v>
      </c>
      <c r="I58" s="31">
        <f t="shared" si="9"/>
        <v>511.54709641567104</v>
      </c>
    </row>
    <row r="59" spans="1:9">
      <c r="A59" s="41" t="s">
        <v>61</v>
      </c>
      <c r="B59" s="27">
        <f>[1]整車總表!$R82</f>
        <v>254</v>
      </c>
      <c r="C59" s="27">
        <f>[1]整車總表!$S82</f>
        <v>177224</v>
      </c>
      <c r="D59" s="29">
        <f t="shared" si="6"/>
        <v>697.73228346456688</v>
      </c>
      <c r="E59" s="27">
        <f>[1]整車總表!$Z$82</f>
        <v>1242</v>
      </c>
      <c r="F59" s="30">
        <f t="shared" si="7"/>
        <v>7.4971116200401049E-4</v>
      </c>
      <c r="G59" s="27">
        <f>[1]整車總表!$AA$82</f>
        <v>439424</v>
      </c>
      <c r="H59" s="30">
        <f t="shared" si="8"/>
        <v>4.027845628746488E-4</v>
      </c>
      <c r="I59" s="31">
        <f t="shared" si="9"/>
        <v>353.80354267310787</v>
      </c>
    </row>
    <row r="60" spans="1:9">
      <c r="A60" s="41" t="s">
        <v>62</v>
      </c>
      <c r="B60" s="27">
        <f>[1]整車總表!$R90</f>
        <v>4929</v>
      </c>
      <c r="C60" s="27">
        <f>[1]整車總表!$S90</f>
        <v>3170946</v>
      </c>
      <c r="D60" s="29">
        <f t="shared" si="6"/>
        <v>643.32440657334143</v>
      </c>
      <c r="E60" s="27">
        <f>[1]整車總表!$Z$90</f>
        <v>19028</v>
      </c>
      <c r="F60" s="30">
        <f t="shared" si="7"/>
        <v>1.1485913035919736E-2</v>
      </c>
      <c r="G60" s="27">
        <f>[1]整車總表!$AA$90</f>
        <v>16680722</v>
      </c>
      <c r="H60" s="30">
        <f t="shared" si="8"/>
        <v>1.5289873377884544E-2</v>
      </c>
      <c r="I60" s="31">
        <f t="shared" si="9"/>
        <v>876.64084507042253</v>
      </c>
    </row>
    <row r="61" spans="1:9">
      <c r="A61" s="41" t="s">
        <v>63</v>
      </c>
      <c r="B61" s="27">
        <f>[1]整車總表!$R154</f>
        <v>1663</v>
      </c>
      <c r="C61" s="27">
        <f>[1]整車總表!$S154</f>
        <v>2052632</v>
      </c>
      <c r="D61" s="29">
        <f t="shared" si="6"/>
        <v>1234.2946482260975</v>
      </c>
      <c r="E61" s="27">
        <f>[1]整車總表!$Z$154</f>
        <v>6554</v>
      </c>
      <c r="F61" s="30">
        <f t="shared" si="7"/>
        <v>3.9562052784011953E-3</v>
      </c>
      <c r="G61" s="27">
        <f>[1]整車總表!$AA$154</f>
        <v>9241534</v>
      </c>
      <c r="H61" s="30">
        <f t="shared" si="8"/>
        <v>8.4709693427787395E-3</v>
      </c>
      <c r="I61" s="31">
        <f t="shared" si="9"/>
        <v>1410.0601159597193</v>
      </c>
    </row>
    <row r="62" spans="1:9">
      <c r="A62" s="41" t="s">
        <v>64</v>
      </c>
      <c r="B62" s="27">
        <f>[1]整車總表!$R109</f>
        <v>819</v>
      </c>
      <c r="C62" s="27">
        <f>[1]整車總表!$S109</f>
        <v>605372</v>
      </c>
      <c r="D62" s="29">
        <f t="shared" si="6"/>
        <v>739.15995115995111</v>
      </c>
      <c r="E62" s="27">
        <f>[1]整車總表!$Z$109</f>
        <v>7298</v>
      </c>
      <c r="F62" s="30">
        <f t="shared" si="7"/>
        <v>4.4053076169929704E-3</v>
      </c>
      <c r="G62" s="27">
        <f>[1]整車總表!$AA$109</f>
        <v>6270801</v>
      </c>
      <c r="H62" s="30">
        <f t="shared" si="8"/>
        <v>5.7479378451311507E-3</v>
      </c>
      <c r="I62" s="31">
        <f t="shared" si="9"/>
        <v>859.24924636886817</v>
      </c>
    </row>
    <row r="63" spans="1:9">
      <c r="A63" s="41" t="s">
        <v>65</v>
      </c>
      <c r="B63" s="27">
        <f>[1]整車總表!$R19</f>
        <v>172</v>
      </c>
      <c r="C63" s="27">
        <f>[1]整車總表!$S19</f>
        <v>189899</v>
      </c>
      <c r="D63" s="29">
        <f t="shared" si="6"/>
        <v>1104.0639534883721</v>
      </c>
      <c r="E63" s="27">
        <f>[1]整車總表!$Z$19</f>
        <v>3378</v>
      </c>
      <c r="F63" s="30">
        <f t="shared" si="7"/>
        <v>2.0390694889287821E-3</v>
      </c>
      <c r="G63" s="27">
        <f>[1]整車總表!$AA$19</f>
        <v>2076414</v>
      </c>
      <c r="H63" s="30">
        <f t="shared" si="8"/>
        <v>1.9032813531732473E-3</v>
      </c>
      <c r="I63" s="31">
        <f t="shared" si="9"/>
        <v>614.68738898756658</v>
      </c>
    </row>
    <row r="64" spans="1:9">
      <c r="A64" s="41" t="s">
        <v>66</v>
      </c>
      <c r="B64" s="27">
        <f>[1]整車總表!$R20</f>
        <v>102</v>
      </c>
      <c r="C64" s="27">
        <f>[1]整車總表!$S20</f>
        <v>93669</v>
      </c>
      <c r="D64" s="29">
        <f t="shared" si="6"/>
        <v>918.32352941176475</v>
      </c>
      <c r="E64" s="27">
        <f>[1]整車總表!$Z$20</f>
        <v>1667</v>
      </c>
      <c r="F64" s="30">
        <f t="shared" si="7"/>
        <v>1.0062548366028064E-3</v>
      </c>
      <c r="G64" s="27">
        <f>[1]整車總表!$AA$20</f>
        <v>1531982</v>
      </c>
      <c r="H64" s="30">
        <f t="shared" si="8"/>
        <v>1.4042444204272644E-3</v>
      </c>
      <c r="I64" s="31">
        <f t="shared" si="9"/>
        <v>919.00539892021595</v>
      </c>
    </row>
    <row r="65" spans="1:255">
      <c r="A65" s="41" t="s">
        <v>67</v>
      </c>
      <c r="B65" s="27">
        <f>[1]整車總表!$R17</f>
        <v>331</v>
      </c>
      <c r="C65" s="27">
        <f>[1]整車總表!$S17</f>
        <v>145938</v>
      </c>
      <c r="D65" s="29">
        <f>C65/B65</f>
        <v>440.90030211480365</v>
      </c>
      <c r="E65" s="27">
        <f>[1]整車總表!$Z$17</f>
        <v>2817</v>
      </c>
      <c r="F65" s="30">
        <f t="shared" si="7"/>
        <v>1.7004318384583718E-3</v>
      </c>
      <c r="G65" s="27">
        <f>[1]整車總表!$AA$17</f>
        <v>2492377</v>
      </c>
      <c r="H65" s="30">
        <f t="shared" si="8"/>
        <v>2.2845611083232337E-3</v>
      </c>
      <c r="I65" s="31">
        <f t="shared" si="9"/>
        <v>884.76286829960952</v>
      </c>
    </row>
    <row r="66" spans="1:255">
      <c r="A66" s="32" t="s">
        <v>68</v>
      </c>
      <c r="B66" s="27">
        <f>B67-B7-B12-B42-B48</f>
        <v>6205</v>
      </c>
      <c r="C66" s="27">
        <f>C67-C7-C12-C42-C48</f>
        <v>3981937</v>
      </c>
      <c r="D66" s="29">
        <f>C66/B66</f>
        <v>641.73037872683324</v>
      </c>
      <c r="E66" s="27">
        <f>E67-E48-E42-E12-E7</f>
        <v>38044</v>
      </c>
      <c r="F66" s="30">
        <f>E66/$E$67</f>
        <v>2.2964582485733152E-2</v>
      </c>
      <c r="G66" s="27">
        <f>G67-G48-G42-G12-G7</f>
        <v>24293526</v>
      </c>
      <c r="H66" s="30">
        <f t="shared" si="8"/>
        <v>2.2267917206602088E-2</v>
      </c>
      <c r="I66" s="31">
        <f>G66/E66</f>
        <v>638.56392598044374</v>
      </c>
    </row>
    <row r="67" spans="1:255">
      <c r="A67" s="34" t="s">
        <v>69</v>
      </c>
      <c r="B67" s="35">
        <f>[1]整車總表!$R$11</f>
        <v>203892</v>
      </c>
      <c r="C67" s="35">
        <f>[1]整車總表!$S$11</f>
        <v>141602302</v>
      </c>
      <c r="D67" s="23">
        <f>C67/B67</f>
        <v>694.49660604633823</v>
      </c>
      <c r="E67" s="35">
        <f>[1]整車總表!$Z$11</f>
        <v>1656638</v>
      </c>
      <c r="F67" s="24">
        <f>E67/$E$67</f>
        <v>1</v>
      </c>
      <c r="G67" s="35">
        <f>[1]整車總表!$AA$11</f>
        <v>1090965346</v>
      </c>
      <c r="H67" s="24">
        <f>G67/$G$67</f>
        <v>1</v>
      </c>
      <c r="I67" s="25">
        <f>G67/E67</f>
        <v>658.54178523008648</v>
      </c>
    </row>
    <row r="68" spans="1:255">
      <c r="A68" s="42"/>
      <c r="B68" s="43"/>
      <c r="C68" s="43"/>
      <c r="D68" s="44"/>
      <c r="E68" s="43"/>
      <c r="F68" s="45"/>
      <c r="G68" s="43"/>
      <c r="H68" s="45"/>
      <c r="I68" s="44"/>
    </row>
    <row r="69" spans="1:255">
      <c r="A69" s="540" t="s">
        <v>70</v>
      </c>
      <c r="B69" s="541"/>
      <c r="C69" s="541"/>
      <c r="D69" s="541"/>
      <c r="E69" s="541"/>
      <c r="F69" s="541"/>
      <c r="G69" s="541"/>
      <c r="H69" s="541"/>
      <c r="I69" s="542"/>
    </row>
    <row r="70" spans="1:255">
      <c r="A70" s="46" t="s">
        <v>71</v>
      </c>
      <c r="B70" s="47" t="s">
        <v>72</v>
      </c>
      <c r="C70" s="47" t="s">
        <v>73</v>
      </c>
      <c r="D70" s="48" t="s">
        <v>5</v>
      </c>
      <c r="E70" s="49" t="s">
        <v>74</v>
      </c>
      <c r="F70" s="50" t="s">
        <v>7</v>
      </c>
      <c r="G70" s="49" t="s">
        <v>75</v>
      </c>
      <c r="H70" s="51" t="s">
        <v>7</v>
      </c>
      <c r="I70" s="48" t="s">
        <v>5</v>
      </c>
    </row>
    <row r="71" spans="1:255">
      <c r="A71" s="52"/>
      <c r="B71" s="53" t="s">
        <v>9</v>
      </c>
      <c r="C71" s="54" t="s">
        <v>10</v>
      </c>
      <c r="D71" s="48" t="s">
        <v>10</v>
      </c>
      <c r="E71" s="55" t="s">
        <v>9</v>
      </c>
      <c r="F71" s="50"/>
      <c r="G71" s="56" t="s">
        <v>10</v>
      </c>
      <c r="H71" s="57"/>
      <c r="I71" s="48" t="s">
        <v>10</v>
      </c>
    </row>
    <row r="72" spans="1:255">
      <c r="A72" s="34" t="s">
        <v>69</v>
      </c>
      <c r="B72" s="35">
        <f>[1]整車總表!$R$208</f>
        <v>8363</v>
      </c>
      <c r="C72" s="35">
        <f>[1]整車總表!$S$208</f>
        <v>1888475</v>
      </c>
      <c r="D72" s="58">
        <f>C72/B72</f>
        <v>225.81310534497189</v>
      </c>
      <c r="E72" s="35">
        <f>[1]整車總表!$Z$208</f>
        <v>62154</v>
      </c>
      <c r="F72" s="59">
        <v>1</v>
      </c>
      <c r="G72" s="35">
        <f>[1]整車總表!$AA$208</f>
        <v>14059019</v>
      </c>
      <c r="H72" s="59">
        <v>1</v>
      </c>
      <c r="I72" s="58">
        <f>G72/E72</f>
        <v>226.19652797889114</v>
      </c>
    </row>
    <row r="73" spans="1:255" ht="14.25" customHeight="1">
      <c r="A73" s="42"/>
      <c r="B73" s="43"/>
      <c r="C73" s="43"/>
      <c r="D73" s="44"/>
      <c r="E73" s="43"/>
      <c r="F73" s="45"/>
      <c r="G73" s="43"/>
      <c r="H73" s="45"/>
      <c r="I73" s="44"/>
    </row>
    <row r="74" spans="1:255" s="13" customFormat="1">
      <c r="A74" s="60" t="s">
        <v>76</v>
      </c>
      <c r="B74" s="61"/>
      <c r="C74" s="61"/>
      <c r="D74" s="62"/>
      <c r="E74" s="61"/>
      <c r="F74" s="61"/>
      <c r="G74" s="61"/>
      <c r="H74" s="61"/>
      <c r="I74" s="62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61"/>
      <c r="DI74" s="61"/>
      <c r="DJ74" s="61"/>
      <c r="DK74" s="61"/>
      <c r="DL74" s="61"/>
      <c r="DM74" s="61"/>
      <c r="DN74" s="61"/>
      <c r="DO74" s="61"/>
      <c r="DP74" s="61"/>
      <c r="DQ74" s="61"/>
      <c r="DR74" s="61"/>
      <c r="DS74" s="61"/>
      <c r="DT74" s="61"/>
      <c r="DU74" s="61"/>
      <c r="DV74" s="61"/>
      <c r="DW74" s="61"/>
      <c r="DX74" s="61"/>
      <c r="DY74" s="61"/>
      <c r="DZ74" s="61"/>
      <c r="EA74" s="61"/>
      <c r="EB74" s="61"/>
      <c r="EC74" s="61"/>
      <c r="ED74" s="61"/>
      <c r="EE74" s="61"/>
      <c r="EF74" s="61"/>
      <c r="EG74" s="61"/>
      <c r="EH74" s="61"/>
      <c r="EI74" s="61"/>
      <c r="EJ74" s="61"/>
      <c r="EK74" s="61"/>
      <c r="EL74" s="61"/>
      <c r="EM74" s="61"/>
      <c r="EN74" s="61"/>
      <c r="EO74" s="61"/>
      <c r="EP74" s="61"/>
      <c r="EQ74" s="61"/>
      <c r="ER74" s="61"/>
      <c r="ES74" s="61"/>
      <c r="ET74" s="61"/>
      <c r="EU74" s="61"/>
      <c r="EV74" s="61"/>
      <c r="EW74" s="61"/>
      <c r="EX74" s="61"/>
      <c r="EY74" s="61"/>
      <c r="EZ74" s="61"/>
      <c r="FA74" s="61"/>
      <c r="FB74" s="61"/>
      <c r="FC74" s="61"/>
      <c r="FD74" s="61"/>
      <c r="FE74" s="61"/>
      <c r="FF74" s="61"/>
      <c r="FG74" s="61"/>
      <c r="FH74" s="61"/>
      <c r="FI74" s="61"/>
      <c r="FJ74" s="61"/>
      <c r="FK74" s="61"/>
      <c r="FL74" s="61"/>
      <c r="FM74" s="61"/>
      <c r="FN74" s="61"/>
      <c r="FO74" s="61"/>
      <c r="FP74" s="61"/>
      <c r="FQ74" s="61"/>
      <c r="FR74" s="61"/>
      <c r="FS74" s="61"/>
      <c r="FT74" s="61"/>
      <c r="FU74" s="61"/>
      <c r="FV74" s="61"/>
      <c r="FW74" s="61"/>
      <c r="FX74" s="61"/>
      <c r="FY74" s="61"/>
      <c r="FZ74" s="61"/>
      <c r="GA74" s="61"/>
      <c r="GB74" s="61"/>
      <c r="GC74" s="61"/>
      <c r="GD74" s="61"/>
      <c r="GE74" s="61"/>
      <c r="GF74" s="61"/>
      <c r="GG74" s="61"/>
      <c r="GH74" s="61"/>
      <c r="GI74" s="61"/>
      <c r="GJ74" s="61"/>
      <c r="GK74" s="61"/>
      <c r="GL74" s="61"/>
      <c r="GM74" s="61"/>
      <c r="GN74" s="61"/>
      <c r="GO74" s="61"/>
      <c r="GP74" s="61"/>
      <c r="GQ74" s="61"/>
      <c r="GR74" s="61"/>
      <c r="GS74" s="61"/>
      <c r="GT74" s="61"/>
      <c r="GU74" s="61"/>
      <c r="GV74" s="61"/>
      <c r="GW74" s="61"/>
      <c r="GX74" s="61"/>
      <c r="GY74" s="61"/>
      <c r="GZ74" s="61"/>
      <c r="HA74" s="61"/>
      <c r="HB74" s="61"/>
      <c r="HC74" s="61"/>
      <c r="HD74" s="61"/>
      <c r="HE74" s="61"/>
      <c r="HF74" s="61"/>
      <c r="HG74" s="61"/>
      <c r="HH74" s="61"/>
      <c r="HI74" s="61"/>
      <c r="HJ74" s="61"/>
      <c r="HK74" s="61"/>
      <c r="HL74" s="61"/>
      <c r="HM74" s="61"/>
      <c r="HN74" s="61"/>
      <c r="HO74" s="61"/>
      <c r="HP74" s="61"/>
      <c r="HQ74" s="61"/>
      <c r="HR74" s="61"/>
      <c r="HS74" s="61"/>
      <c r="HT74" s="61"/>
      <c r="HU74" s="61"/>
      <c r="HV74" s="61"/>
      <c r="HW74" s="61"/>
      <c r="HX74" s="61"/>
      <c r="HY74" s="61"/>
      <c r="HZ74" s="61"/>
      <c r="IA74" s="61"/>
      <c r="IB74" s="61"/>
      <c r="IC74" s="61"/>
      <c r="ID74" s="61"/>
      <c r="IE74" s="61"/>
      <c r="IF74" s="61"/>
      <c r="IG74" s="61"/>
      <c r="IH74" s="61"/>
      <c r="II74" s="61"/>
      <c r="IJ74" s="61"/>
      <c r="IK74" s="61"/>
      <c r="IL74" s="61"/>
      <c r="IM74" s="61"/>
      <c r="IN74" s="61"/>
      <c r="IO74" s="61"/>
      <c r="IP74" s="61"/>
      <c r="IQ74" s="61"/>
      <c r="IR74" s="61"/>
      <c r="IS74" s="61"/>
      <c r="IT74" s="61"/>
      <c r="IU74" s="61"/>
    </row>
    <row r="75" spans="1:255">
      <c r="C75" s="43"/>
    </row>
  </sheetData>
  <mergeCells count="2">
    <mergeCell ref="A3:I3"/>
    <mergeCell ref="A69:I69"/>
  </mergeCells>
  <phoneticPr fontId="3" type="noConversion"/>
  <printOptions horizontalCentered="1"/>
  <pageMargins left="0.51181102362204722" right="0.31496062992125984" top="0.35433070866141736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2"/>
  <sheetViews>
    <sheetView workbookViewId="0">
      <selection activeCell="E5" sqref="E5"/>
    </sheetView>
  </sheetViews>
  <sheetFormatPr defaultRowHeight="16.2"/>
  <cols>
    <col min="1" max="1" width="7.109375" style="5" customWidth="1"/>
    <col min="2" max="2" width="11.21875" style="5" customWidth="1"/>
    <col min="3" max="3" width="13" style="417" customWidth="1"/>
    <col min="4" max="4" width="10.77734375" style="418" customWidth="1"/>
    <col min="5" max="5" width="16.109375" style="5" customWidth="1"/>
    <col min="6" max="6" width="16.77734375" style="417" customWidth="1"/>
    <col min="7" max="7" width="11" style="418" customWidth="1"/>
    <col min="8" max="251" width="8.88671875" style="5"/>
    <col min="252" max="252" width="7.109375" style="5" customWidth="1"/>
    <col min="253" max="253" width="11.21875" style="5" customWidth="1"/>
    <col min="254" max="254" width="13" style="5" customWidth="1"/>
    <col min="255" max="255" width="10.77734375" style="5" customWidth="1"/>
    <col min="256" max="256" width="16.109375" style="5" customWidth="1"/>
    <col min="257" max="257" width="16.77734375" style="5" customWidth="1"/>
    <col min="258" max="258" width="11" style="5" customWidth="1"/>
    <col min="259" max="507" width="8.88671875" style="5"/>
    <col min="508" max="508" width="7.109375" style="5" customWidth="1"/>
    <col min="509" max="509" width="11.21875" style="5" customWidth="1"/>
    <col min="510" max="510" width="13" style="5" customWidth="1"/>
    <col min="511" max="511" width="10.77734375" style="5" customWidth="1"/>
    <col min="512" max="512" width="16.109375" style="5" customWidth="1"/>
    <col min="513" max="513" width="16.77734375" style="5" customWidth="1"/>
    <col min="514" max="514" width="11" style="5" customWidth="1"/>
    <col min="515" max="763" width="8.88671875" style="5"/>
    <col min="764" max="764" width="7.109375" style="5" customWidth="1"/>
    <col min="765" max="765" width="11.21875" style="5" customWidth="1"/>
    <col min="766" max="766" width="13" style="5" customWidth="1"/>
    <col min="767" max="767" width="10.77734375" style="5" customWidth="1"/>
    <col min="768" max="768" width="16.109375" style="5" customWidth="1"/>
    <col min="769" max="769" width="16.77734375" style="5" customWidth="1"/>
    <col min="770" max="770" width="11" style="5" customWidth="1"/>
    <col min="771" max="1019" width="8.88671875" style="5"/>
    <col min="1020" max="1020" width="7.109375" style="5" customWidth="1"/>
    <col min="1021" max="1021" width="11.21875" style="5" customWidth="1"/>
    <col min="1022" max="1022" width="13" style="5" customWidth="1"/>
    <col min="1023" max="1023" width="10.77734375" style="5" customWidth="1"/>
    <col min="1024" max="1024" width="16.109375" style="5" customWidth="1"/>
    <col min="1025" max="1025" width="16.77734375" style="5" customWidth="1"/>
    <col min="1026" max="1026" width="11" style="5" customWidth="1"/>
    <col min="1027" max="1275" width="8.88671875" style="5"/>
    <col min="1276" max="1276" width="7.109375" style="5" customWidth="1"/>
    <col min="1277" max="1277" width="11.21875" style="5" customWidth="1"/>
    <col min="1278" max="1278" width="13" style="5" customWidth="1"/>
    <col min="1279" max="1279" width="10.77734375" style="5" customWidth="1"/>
    <col min="1280" max="1280" width="16.109375" style="5" customWidth="1"/>
    <col min="1281" max="1281" width="16.77734375" style="5" customWidth="1"/>
    <col min="1282" max="1282" width="11" style="5" customWidth="1"/>
    <col min="1283" max="1531" width="8.88671875" style="5"/>
    <col min="1532" max="1532" width="7.109375" style="5" customWidth="1"/>
    <col min="1533" max="1533" width="11.21875" style="5" customWidth="1"/>
    <col min="1534" max="1534" width="13" style="5" customWidth="1"/>
    <col min="1535" max="1535" width="10.77734375" style="5" customWidth="1"/>
    <col min="1536" max="1536" width="16.109375" style="5" customWidth="1"/>
    <col min="1537" max="1537" width="16.77734375" style="5" customWidth="1"/>
    <col min="1538" max="1538" width="11" style="5" customWidth="1"/>
    <col min="1539" max="1787" width="8.88671875" style="5"/>
    <col min="1788" max="1788" width="7.109375" style="5" customWidth="1"/>
    <col min="1789" max="1789" width="11.21875" style="5" customWidth="1"/>
    <col min="1790" max="1790" width="13" style="5" customWidth="1"/>
    <col min="1791" max="1791" width="10.77734375" style="5" customWidth="1"/>
    <col min="1792" max="1792" width="16.109375" style="5" customWidth="1"/>
    <col min="1793" max="1793" width="16.77734375" style="5" customWidth="1"/>
    <col min="1794" max="1794" width="11" style="5" customWidth="1"/>
    <col min="1795" max="2043" width="8.88671875" style="5"/>
    <col min="2044" max="2044" width="7.109375" style="5" customWidth="1"/>
    <col min="2045" max="2045" width="11.21875" style="5" customWidth="1"/>
    <col min="2046" max="2046" width="13" style="5" customWidth="1"/>
    <col min="2047" max="2047" width="10.77734375" style="5" customWidth="1"/>
    <col min="2048" max="2048" width="16.109375" style="5" customWidth="1"/>
    <col min="2049" max="2049" width="16.77734375" style="5" customWidth="1"/>
    <col min="2050" max="2050" width="11" style="5" customWidth="1"/>
    <col min="2051" max="2299" width="8.88671875" style="5"/>
    <col min="2300" max="2300" width="7.109375" style="5" customWidth="1"/>
    <col min="2301" max="2301" width="11.21875" style="5" customWidth="1"/>
    <col min="2302" max="2302" width="13" style="5" customWidth="1"/>
    <col min="2303" max="2303" width="10.77734375" style="5" customWidth="1"/>
    <col min="2304" max="2304" width="16.109375" style="5" customWidth="1"/>
    <col min="2305" max="2305" width="16.77734375" style="5" customWidth="1"/>
    <col min="2306" max="2306" width="11" style="5" customWidth="1"/>
    <col min="2307" max="2555" width="8.88671875" style="5"/>
    <col min="2556" max="2556" width="7.109375" style="5" customWidth="1"/>
    <col min="2557" max="2557" width="11.21875" style="5" customWidth="1"/>
    <col min="2558" max="2558" width="13" style="5" customWidth="1"/>
    <col min="2559" max="2559" width="10.77734375" style="5" customWidth="1"/>
    <col min="2560" max="2560" width="16.109375" style="5" customWidth="1"/>
    <col min="2561" max="2561" width="16.77734375" style="5" customWidth="1"/>
    <col min="2562" max="2562" width="11" style="5" customWidth="1"/>
    <col min="2563" max="2811" width="8.88671875" style="5"/>
    <col min="2812" max="2812" width="7.109375" style="5" customWidth="1"/>
    <col min="2813" max="2813" width="11.21875" style="5" customWidth="1"/>
    <col min="2814" max="2814" width="13" style="5" customWidth="1"/>
    <col min="2815" max="2815" width="10.77734375" style="5" customWidth="1"/>
    <col min="2816" max="2816" width="16.109375" style="5" customWidth="1"/>
    <col min="2817" max="2817" width="16.77734375" style="5" customWidth="1"/>
    <col min="2818" max="2818" width="11" style="5" customWidth="1"/>
    <col min="2819" max="3067" width="8.88671875" style="5"/>
    <col min="3068" max="3068" width="7.109375" style="5" customWidth="1"/>
    <col min="3069" max="3069" width="11.21875" style="5" customWidth="1"/>
    <col min="3070" max="3070" width="13" style="5" customWidth="1"/>
    <col min="3071" max="3071" width="10.77734375" style="5" customWidth="1"/>
    <col min="3072" max="3072" width="16.109375" style="5" customWidth="1"/>
    <col min="3073" max="3073" width="16.77734375" style="5" customWidth="1"/>
    <col min="3074" max="3074" width="11" style="5" customWidth="1"/>
    <col min="3075" max="3323" width="8.88671875" style="5"/>
    <col min="3324" max="3324" width="7.109375" style="5" customWidth="1"/>
    <col min="3325" max="3325" width="11.21875" style="5" customWidth="1"/>
    <col min="3326" max="3326" width="13" style="5" customWidth="1"/>
    <col min="3327" max="3327" width="10.77734375" style="5" customWidth="1"/>
    <col min="3328" max="3328" width="16.109375" style="5" customWidth="1"/>
    <col min="3329" max="3329" width="16.77734375" style="5" customWidth="1"/>
    <col min="3330" max="3330" width="11" style="5" customWidth="1"/>
    <col min="3331" max="3579" width="8.88671875" style="5"/>
    <col min="3580" max="3580" width="7.109375" style="5" customWidth="1"/>
    <col min="3581" max="3581" width="11.21875" style="5" customWidth="1"/>
    <col min="3582" max="3582" width="13" style="5" customWidth="1"/>
    <col min="3583" max="3583" width="10.77734375" style="5" customWidth="1"/>
    <col min="3584" max="3584" width="16.109375" style="5" customWidth="1"/>
    <col min="3585" max="3585" width="16.77734375" style="5" customWidth="1"/>
    <col min="3586" max="3586" width="11" style="5" customWidth="1"/>
    <col min="3587" max="3835" width="8.88671875" style="5"/>
    <col min="3836" max="3836" width="7.109375" style="5" customWidth="1"/>
    <col min="3837" max="3837" width="11.21875" style="5" customWidth="1"/>
    <col min="3838" max="3838" width="13" style="5" customWidth="1"/>
    <col min="3839" max="3839" width="10.77734375" style="5" customWidth="1"/>
    <col min="3840" max="3840" width="16.109375" style="5" customWidth="1"/>
    <col min="3841" max="3841" width="16.77734375" style="5" customWidth="1"/>
    <col min="3842" max="3842" width="11" style="5" customWidth="1"/>
    <col min="3843" max="4091" width="8.88671875" style="5"/>
    <col min="4092" max="4092" width="7.109375" style="5" customWidth="1"/>
    <col min="4093" max="4093" width="11.21875" style="5" customWidth="1"/>
    <col min="4094" max="4094" width="13" style="5" customWidth="1"/>
    <col min="4095" max="4095" width="10.77734375" style="5" customWidth="1"/>
    <col min="4096" max="4096" width="16.109375" style="5" customWidth="1"/>
    <col min="4097" max="4097" width="16.77734375" style="5" customWidth="1"/>
    <col min="4098" max="4098" width="11" style="5" customWidth="1"/>
    <col min="4099" max="4347" width="8.88671875" style="5"/>
    <col min="4348" max="4348" width="7.109375" style="5" customWidth="1"/>
    <col min="4349" max="4349" width="11.21875" style="5" customWidth="1"/>
    <col min="4350" max="4350" width="13" style="5" customWidth="1"/>
    <col min="4351" max="4351" width="10.77734375" style="5" customWidth="1"/>
    <col min="4352" max="4352" width="16.109375" style="5" customWidth="1"/>
    <col min="4353" max="4353" width="16.77734375" style="5" customWidth="1"/>
    <col min="4354" max="4354" width="11" style="5" customWidth="1"/>
    <col min="4355" max="4603" width="8.88671875" style="5"/>
    <col min="4604" max="4604" width="7.109375" style="5" customWidth="1"/>
    <col min="4605" max="4605" width="11.21875" style="5" customWidth="1"/>
    <col min="4606" max="4606" width="13" style="5" customWidth="1"/>
    <col min="4607" max="4607" width="10.77734375" style="5" customWidth="1"/>
    <col min="4608" max="4608" width="16.109375" style="5" customWidth="1"/>
    <col min="4609" max="4609" width="16.77734375" style="5" customWidth="1"/>
    <col min="4610" max="4610" width="11" style="5" customWidth="1"/>
    <col min="4611" max="4859" width="8.88671875" style="5"/>
    <col min="4860" max="4860" width="7.109375" style="5" customWidth="1"/>
    <col min="4861" max="4861" width="11.21875" style="5" customWidth="1"/>
    <col min="4862" max="4862" width="13" style="5" customWidth="1"/>
    <col min="4863" max="4863" width="10.77734375" style="5" customWidth="1"/>
    <col min="4864" max="4864" width="16.109375" style="5" customWidth="1"/>
    <col min="4865" max="4865" width="16.77734375" style="5" customWidth="1"/>
    <col min="4866" max="4866" width="11" style="5" customWidth="1"/>
    <col min="4867" max="5115" width="8.88671875" style="5"/>
    <col min="5116" max="5116" width="7.109375" style="5" customWidth="1"/>
    <col min="5117" max="5117" width="11.21875" style="5" customWidth="1"/>
    <col min="5118" max="5118" width="13" style="5" customWidth="1"/>
    <col min="5119" max="5119" width="10.77734375" style="5" customWidth="1"/>
    <col min="5120" max="5120" width="16.109375" style="5" customWidth="1"/>
    <col min="5121" max="5121" width="16.77734375" style="5" customWidth="1"/>
    <col min="5122" max="5122" width="11" style="5" customWidth="1"/>
    <col min="5123" max="5371" width="8.88671875" style="5"/>
    <col min="5372" max="5372" width="7.109375" style="5" customWidth="1"/>
    <col min="5373" max="5373" width="11.21875" style="5" customWidth="1"/>
    <col min="5374" max="5374" width="13" style="5" customWidth="1"/>
    <col min="5375" max="5375" width="10.77734375" style="5" customWidth="1"/>
    <col min="5376" max="5376" width="16.109375" style="5" customWidth="1"/>
    <col min="5377" max="5377" width="16.77734375" style="5" customWidth="1"/>
    <col min="5378" max="5378" width="11" style="5" customWidth="1"/>
    <col min="5379" max="5627" width="8.88671875" style="5"/>
    <col min="5628" max="5628" width="7.109375" style="5" customWidth="1"/>
    <col min="5629" max="5629" width="11.21875" style="5" customWidth="1"/>
    <col min="5630" max="5630" width="13" style="5" customWidth="1"/>
    <col min="5631" max="5631" width="10.77734375" style="5" customWidth="1"/>
    <col min="5632" max="5632" width="16.109375" style="5" customWidth="1"/>
    <col min="5633" max="5633" width="16.77734375" style="5" customWidth="1"/>
    <col min="5634" max="5634" width="11" style="5" customWidth="1"/>
    <col min="5635" max="5883" width="8.88671875" style="5"/>
    <col min="5884" max="5884" width="7.109375" style="5" customWidth="1"/>
    <col min="5885" max="5885" width="11.21875" style="5" customWidth="1"/>
    <col min="5886" max="5886" width="13" style="5" customWidth="1"/>
    <col min="5887" max="5887" width="10.77734375" style="5" customWidth="1"/>
    <col min="5888" max="5888" width="16.109375" style="5" customWidth="1"/>
    <col min="5889" max="5889" width="16.77734375" style="5" customWidth="1"/>
    <col min="5890" max="5890" width="11" style="5" customWidth="1"/>
    <col min="5891" max="6139" width="8.88671875" style="5"/>
    <col min="6140" max="6140" width="7.109375" style="5" customWidth="1"/>
    <col min="6141" max="6141" width="11.21875" style="5" customWidth="1"/>
    <col min="6142" max="6142" width="13" style="5" customWidth="1"/>
    <col min="6143" max="6143" width="10.77734375" style="5" customWidth="1"/>
    <col min="6144" max="6144" width="16.109375" style="5" customWidth="1"/>
    <col min="6145" max="6145" width="16.77734375" style="5" customWidth="1"/>
    <col min="6146" max="6146" width="11" style="5" customWidth="1"/>
    <col min="6147" max="6395" width="8.88671875" style="5"/>
    <col min="6396" max="6396" width="7.109375" style="5" customWidth="1"/>
    <col min="6397" max="6397" width="11.21875" style="5" customWidth="1"/>
    <col min="6398" max="6398" width="13" style="5" customWidth="1"/>
    <col min="6399" max="6399" width="10.77734375" style="5" customWidth="1"/>
    <col min="6400" max="6400" width="16.109375" style="5" customWidth="1"/>
    <col min="6401" max="6401" width="16.77734375" style="5" customWidth="1"/>
    <col min="6402" max="6402" width="11" style="5" customWidth="1"/>
    <col min="6403" max="6651" width="8.88671875" style="5"/>
    <col min="6652" max="6652" width="7.109375" style="5" customWidth="1"/>
    <col min="6653" max="6653" width="11.21875" style="5" customWidth="1"/>
    <col min="6654" max="6654" width="13" style="5" customWidth="1"/>
    <col min="6655" max="6655" width="10.77734375" style="5" customWidth="1"/>
    <col min="6656" max="6656" width="16.109375" style="5" customWidth="1"/>
    <col min="6657" max="6657" width="16.77734375" style="5" customWidth="1"/>
    <col min="6658" max="6658" width="11" style="5" customWidth="1"/>
    <col min="6659" max="6907" width="8.88671875" style="5"/>
    <col min="6908" max="6908" width="7.109375" style="5" customWidth="1"/>
    <col min="6909" max="6909" width="11.21875" style="5" customWidth="1"/>
    <col min="6910" max="6910" width="13" style="5" customWidth="1"/>
    <col min="6911" max="6911" width="10.77734375" style="5" customWidth="1"/>
    <col min="6912" max="6912" width="16.109375" style="5" customWidth="1"/>
    <col min="6913" max="6913" width="16.77734375" style="5" customWidth="1"/>
    <col min="6914" max="6914" width="11" style="5" customWidth="1"/>
    <col min="6915" max="7163" width="8.88671875" style="5"/>
    <col min="7164" max="7164" width="7.109375" style="5" customWidth="1"/>
    <col min="7165" max="7165" width="11.21875" style="5" customWidth="1"/>
    <col min="7166" max="7166" width="13" style="5" customWidth="1"/>
    <col min="7167" max="7167" width="10.77734375" style="5" customWidth="1"/>
    <col min="7168" max="7168" width="16.109375" style="5" customWidth="1"/>
    <col min="7169" max="7169" width="16.77734375" style="5" customWidth="1"/>
    <col min="7170" max="7170" width="11" style="5" customWidth="1"/>
    <col min="7171" max="7419" width="8.88671875" style="5"/>
    <col min="7420" max="7420" width="7.109375" style="5" customWidth="1"/>
    <col min="7421" max="7421" width="11.21875" style="5" customWidth="1"/>
    <col min="7422" max="7422" width="13" style="5" customWidth="1"/>
    <col min="7423" max="7423" width="10.77734375" style="5" customWidth="1"/>
    <col min="7424" max="7424" width="16.109375" style="5" customWidth="1"/>
    <col min="7425" max="7425" width="16.77734375" style="5" customWidth="1"/>
    <col min="7426" max="7426" width="11" style="5" customWidth="1"/>
    <col min="7427" max="7675" width="8.88671875" style="5"/>
    <col min="7676" max="7676" width="7.109375" style="5" customWidth="1"/>
    <col min="7677" max="7677" width="11.21875" style="5" customWidth="1"/>
    <col min="7678" max="7678" width="13" style="5" customWidth="1"/>
    <col min="7679" max="7679" width="10.77734375" style="5" customWidth="1"/>
    <col min="7680" max="7680" width="16.109375" style="5" customWidth="1"/>
    <col min="7681" max="7681" width="16.77734375" style="5" customWidth="1"/>
    <col min="7682" max="7682" width="11" style="5" customWidth="1"/>
    <col min="7683" max="7931" width="8.88671875" style="5"/>
    <col min="7932" max="7932" width="7.109375" style="5" customWidth="1"/>
    <col min="7933" max="7933" width="11.21875" style="5" customWidth="1"/>
    <col min="7934" max="7934" width="13" style="5" customWidth="1"/>
    <col min="7935" max="7935" width="10.77734375" style="5" customWidth="1"/>
    <col min="7936" max="7936" width="16.109375" style="5" customWidth="1"/>
    <col min="7937" max="7937" width="16.77734375" style="5" customWidth="1"/>
    <col min="7938" max="7938" width="11" style="5" customWidth="1"/>
    <col min="7939" max="8187" width="8.88671875" style="5"/>
    <col min="8188" max="8188" width="7.109375" style="5" customWidth="1"/>
    <col min="8189" max="8189" width="11.21875" style="5" customWidth="1"/>
    <col min="8190" max="8190" width="13" style="5" customWidth="1"/>
    <col min="8191" max="8191" width="10.77734375" style="5" customWidth="1"/>
    <col min="8192" max="8192" width="16.109375" style="5" customWidth="1"/>
    <col min="8193" max="8193" width="16.77734375" style="5" customWidth="1"/>
    <col min="8194" max="8194" width="11" style="5" customWidth="1"/>
    <col min="8195" max="8443" width="8.88671875" style="5"/>
    <col min="8444" max="8444" width="7.109375" style="5" customWidth="1"/>
    <col min="8445" max="8445" width="11.21875" style="5" customWidth="1"/>
    <col min="8446" max="8446" width="13" style="5" customWidth="1"/>
    <col min="8447" max="8447" width="10.77734375" style="5" customWidth="1"/>
    <col min="8448" max="8448" width="16.109375" style="5" customWidth="1"/>
    <col min="8449" max="8449" width="16.77734375" style="5" customWidth="1"/>
    <col min="8450" max="8450" width="11" style="5" customWidth="1"/>
    <col min="8451" max="8699" width="8.88671875" style="5"/>
    <col min="8700" max="8700" width="7.109375" style="5" customWidth="1"/>
    <col min="8701" max="8701" width="11.21875" style="5" customWidth="1"/>
    <col min="8702" max="8702" width="13" style="5" customWidth="1"/>
    <col min="8703" max="8703" width="10.77734375" style="5" customWidth="1"/>
    <col min="8704" max="8704" width="16.109375" style="5" customWidth="1"/>
    <col min="8705" max="8705" width="16.77734375" style="5" customWidth="1"/>
    <col min="8706" max="8706" width="11" style="5" customWidth="1"/>
    <col min="8707" max="8955" width="8.88671875" style="5"/>
    <col min="8956" max="8956" width="7.109375" style="5" customWidth="1"/>
    <col min="8957" max="8957" width="11.21875" style="5" customWidth="1"/>
    <col min="8958" max="8958" width="13" style="5" customWidth="1"/>
    <col min="8959" max="8959" width="10.77734375" style="5" customWidth="1"/>
    <col min="8960" max="8960" width="16.109375" style="5" customWidth="1"/>
    <col min="8961" max="8961" width="16.77734375" style="5" customWidth="1"/>
    <col min="8962" max="8962" width="11" style="5" customWidth="1"/>
    <col min="8963" max="9211" width="8.88671875" style="5"/>
    <col min="9212" max="9212" width="7.109375" style="5" customWidth="1"/>
    <col min="9213" max="9213" width="11.21875" style="5" customWidth="1"/>
    <col min="9214" max="9214" width="13" style="5" customWidth="1"/>
    <col min="9215" max="9215" width="10.77734375" style="5" customWidth="1"/>
    <col min="9216" max="9216" width="16.109375" style="5" customWidth="1"/>
    <col min="9217" max="9217" width="16.77734375" style="5" customWidth="1"/>
    <col min="9218" max="9218" width="11" style="5" customWidth="1"/>
    <col min="9219" max="9467" width="8.88671875" style="5"/>
    <col min="9468" max="9468" width="7.109375" style="5" customWidth="1"/>
    <col min="9469" max="9469" width="11.21875" style="5" customWidth="1"/>
    <col min="9470" max="9470" width="13" style="5" customWidth="1"/>
    <col min="9471" max="9471" width="10.77734375" style="5" customWidth="1"/>
    <col min="9472" max="9472" width="16.109375" style="5" customWidth="1"/>
    <col min="9473" max="9473" width="16.77734375" style="5" customWidth="1"/>
    <col min="9474" max="9474" width="11" style="5" customWidth="1"/>
    <col min="9475" max="9723" width="8.88671875" style="5"/>
    <col min="9724" max="9724" width="7.109375" style="5" customWidth="1"/>
    <col min="9725" max="9725" width="11.21875" style="5" customWidth="1"/>
    <col min="9726" max="9726" width="13" style="5" customWidth="1"/>
    <col min="9727" max="9727" width="10.77734375" style="5" customWidth="1"/>
    <col min="9728" max="9728" width="16.109375" style="5" customWidth="1"/>
    <col min="9729" max="9729" width="16.77734375" style="5" customWidth="1"/>
    <col min="9730" max="9730" width="11" style="5" customWidth="1"/>
    <col min="9731" max="9979" width="8.88671875" style="5"/>
    <col min="9980" max="9980" width="7.109375" style="5" customWidth="1"/>
    <col min="9981" max="9981" width="11.21875" style="5" customWidth="1"/>
    <col min="9982" max="9982" width="13" style="5" customWidth="1"/>
    <col min="9983" max="9983" width="10.77734375" style="5" customWidth="1"/>
    <col min="9984" max="9984" width="16.109375" style="5" customWidth="1"/>
    <col min="9985" max="9985" width="16.77734375" style="5" customWidth="1"/>
    <col min="9986" max="9986" width="11" style="5" customWidth="1"/>
    <col min="9987" max="10235" width="8.88671875" style="5"/>
    <col min="10236" max="10236" width="7.109375" style="5" customWidth="1"/>
    <col min="10237" max="10237" width="11.21875" style="5" customWidth="1"/>
    <col min="10238" max="10238" width="13" style="5" customWidth="1"/>
    <col min="10239" max="10239" width="10.77734375" style="5" customWidth="1"/>
    <col min="10240" max="10240" width="16.109375" style="5" customWidth="1"/>
    <col min="10241" max="10241" width="16.77734375" style="5" customWidth="1"/>
    <col min="10242" max="10242" width="11" style="5" customWidth="1"/>
    <col min="10243" max="10491" width="8.88671875" style="5"/>
    <col min="10492" max="10492" width="7.109375" style="5" customWidth="1"/>
    <col min="10493" max="10493" width="11.21875" style="5" customWidth="1"/>
    <col min="10494" max="10494" width="13" style="5" customWidth="1"/>
    <col min="10495" max="10495" width="10.77734375" style="5" customWidth="1"/>
    <col min="10496" max="10496" width="16.109375" style="5" customWidth="1"/>
    <col min="10497" max="10497" width="16.77734375" style="5" customWidth="1"/>
    <col min="10498" max="10498" width="11" style="5" customWidth="1"/>
    <col min="10499" max="10747" width="8.88671875" style="5"/>
    <col min="10748" max="10748" width="7.109375" style="5" customWidth="1"/>
    <col min="10749" max="10749" width="11.21875" style="5" customWidth="1"/>
    <col min="10750" max="10750" width="13" style="5" customWidth="1"/>
    <col min="10751" max="10751" width="10.77734375" style="5" customWidth="1"/>
    <col min="10752" max="10752" width="16.109375" style="5" customWidth="1"/>
    <col min="10753" max="10753" width="16.77734375" style="5" customWidth="1"/>
    <col min="10754" max="10754" width="11" style="5" customWidth="1"/>
    <col min="10755" max="11003" width="8.88671875" style="5"/>
    <col min="11004" max="11004" width="7.109375" style="5" customWidth="1"/>
    <col min="11005" max="11005" width="11.21875" style="5" customWidth="1"/>
    <col min="11006" max="11006" width="13" style="5" customWidth="1"/>
    <col min="11007" max="11007" width="10.77734375" style="5" customWidth="1"/>
    <col min="11008" max="11008" width="16.109375" style="5" customWidth="1"/>
    <col min="11009" max="11009" width="16.77734375" style="5" customWidth="1"/>
    <col min="11010" max="11010" width="11" style="5" customWidth="1"/>
    <col min="11011" max="11259" width="8.88671875" style="5"/>
    <col min="11260" max="11260" width="7.109375" style="5" customWidth="1"/>
    <col min="11261" max="11261" width="11.21875" style="5" customWidth="1"/>
    <col min="11262" max="11262" width="13" style="5" customWidth="1"/>
    <col min="11263" max="11263" width="10.77734375" style="5" customWidth="1"/>
    <col min="11264" max="11264" width="16.109375" style="5" customWidth="1"/>
    <col min="11265" max="11265" width="16.77734375" style="5" customWidth="1"/>
    <col min="11266" max="11266" width="11" style="5" customWidth="1"/>
    <col min="11267" max="11515" width="8.88671875" style="5"/>
    <col min="11516" max="11516" width="7.109375" style="5" customWidth="1"/>
    <col min="11517" max="11517" width="11.21875" style="5" customWidth="1"/>
    <col min="11518" max="11518" width="13" style="5" customWidth="1"/>
    <col min="11519" max="11519" width="10.77734375" style="5" customWidth="1"/>
    <col min="11520" max="11520" width="16.109375" style="5" customWidth="1"/>
    <col min="11521" max="11521" width="16.77734375" style="5" customWidth="1"/>
    <col min="11522" max="11522" width="11" style="5" customWidth="1"/>
    <col min="11523" max="11771" width="8.88671875" style="5"/>
    <col min="11772" max="11772" width="7.109375" style="5" customWidth="1"/>
    <col min="11773" max="11773" width="11.21875" style="5" customWidth="1"/>
    <col min="11774" max="11774" width="13" style="5" customWidth="1"/>
    <col min="11775" max="11775" width="10.77734375" style="5" customWidth="1"/>
    <col min="11776" max="11776" width="16.109375" style="5" customWidth="1"/>
    <col min="11777" max="11777" width="16.77734375" style="5" customWidth="1"/>
    <col min="11778" max="11778" width="11" style="5" customWidth="1"/>
    <col min="11779" max="12027" width="8.88671875" style="5"/>
    <col min="12028" max="12028" width="7.109375" style="5" customWidth="1"/>
    <col min="12029" max="12029" width="11.21875" style="5" customWidth="1"/>
    <col min="12030" max="12030" width="13" style="5" customWidth="1"/>
    <col min="12031" max="12031" width="10.77734375" style="5" customWidth="1"/>
    <col min="12032" max="12032" width="16.109375" style="5" customWidth="1"/>
    <col min="12033" max="12033" width="16.77734375" style="5" customWidth="1"/>
    <col min="12034" max="12034" width="11" style="5" customWidth="1"/>
    <col min="12035" max="12283" width="8.88671875" style="5"/>
    <col min="12284" max="12284" width="7.109375" style="5" customWidth="1"/>
    <col min="12285" max="12285" width="11.21875" style="5" customWidth="1"/>
    <col min="12286" max="12286" width="13" style="5" customWidth="1"/>
    <col min="12287" max="12287" width="10.77734375" style="5" customWidth="1"/>
    <col min="12288" max="12288" width="16.109375" style="5" customWidth="1"/>
    <col min="12289" max="12289" width="16.77734375" style="5" customWidth="1"/>
    <col min="12290" max="12290" width="11" style="5" customWidth="1"/>
    <col min="12291" max="12539" width="8.88671875" style="5"/>
    <col min="12540" max="12540" width="7.109375" style="5" customWidth="1"/>
    <col min="12541" max="12541" width="11.21875" style="5" customWidth="1"/>
    <col min="12542" max="12542" width="13" style="5" customWidth="1"/>
    <col min="12543" max="12543" width="10.77734375" style="5" customWidth="1"/>
    <col min="12544" max="12544" width="16.109375" style="5" customWidth="1"/>
    <col min="12545" max="12545" width="16.77734375" style="5" customWidth="1"/>
    <col min="12546" max="12546" width="11" style="5" customWidth="1"/>
    <col min="12547" max="12795" width="8.88671875" style="5"/>
    <col min="12796" max="12796" width="7.109375" style="5" customWidth="1"/>
    <col min="12797" max="12797" width="11.21875" style="5" customWidth="1"/>
    <col min="12798" max="12798" width="13" style="5" customWidth="1"/>
    <col min="12799" max="12799" width="10.77734375" style="5" customWidth="1"/>
    <col min="12800" max="12800" width="16.109375" style="5" customWidth="1"/>
    <col min="12801" max="12801" width="16.77734375" style="5" customWidth="1"/>
    <col min="12802" max="12802" width="11" style="5" customWidth="1"/>
    <col min="12803" max="13051" width="8.88671875" style="5"/>
    <col min="13052" max="13052" width="7.109375" style="5" customWidth="1"/>
    <col min="13053" max="13053" width="11.21875" style="5" customWidth="1"/>
    <col min="13054" max="13054" width="13" style="5" customWidth="1"/>
    <col min="13055" max="13055" width="10.77734375" style="5" customWidth="1"/>
    <col min="13056" max="13056" width="16.109375" style="5" customWidth="1"/>
    <col min="13057" max="13057" width="16.77734375" style="5" customWidth="1"/>
    <col min="13058" max="13058" width="11" style="5" customWidth="1"/>
    <col min="13059" max="13307" width="8.88671875" style="5"/>
    <col min="13308" max="13308" width="7.109375" style="5" customWidth="1"/>
    <col min="13309" max="13309" width="11.21875" style="5" customWidth="1"/>
    <col min="13310" max="13310" width="13" style="5" customWidth="1"/>
    <col min="13311" max="13311" width="10.77734375" style="5" customWidth="1"/>
    <col min="13312" max="13312" width="16.109375" style="5" customWidth="1"/>
    <col min="13313" max="13313" width="16.77734375" style="5" customWidth="1"/>
    <col min="13314" max="13314" width="11" style="5" customWidth="1"/>
    <col min="13315" max="13563" width="8.88671875" style="5"/>
    <col min="13564" max="13564" width="7.109375" style="5" customWidth="1"/>
    <col min="13565" max="13565" width="11.21875" style="5" customWidth="1"/>
    <col min="13566" max="13566" width="13" style="5" customWidth="1"/>
    <col min="13567" max="13567" width="10.77734375" style="5" customWidth="1"/>
    <col min="13568" max="13568" width="16.109375" style="5" customWidth="1"/>
    <col min="13569" max="13569" width="16.77734375" style="5" customWidth="1"/>
    <col min="13570" max="13570" width="11" style="5" customWidth="1"/>
    <col min="13571" max="13819" width="8.88671875" style="5"/>
    <col min="13820" max="13820" width="7.109375" style="5" customWidth="1"/>
    <col min="13821" max="13821" width="11.21875" style="5" customWidth="1"/>
    <col min="13822" max="13822" width="13" style="5" customWidth="1"/>
    <col min="13823" max="13823" width="10.77734375" style="5" customWidth="1"/>
    <col min="13824" max="13824" width="16.109375" style="5" customWidth="1"/>
    <col min="13825" max="13825" width="16.77734375" style="5" customWidth="1"/>
    <col min="13826" max="13826" width="11" style="5" customWidth="1"/>
    <col min="13827" max="14075" width="8.88671875" style="5"/>
    <col min="14076" max="14076" width="7.109375" style="5" customWidth="1"/>
    <col min="14077" max="14077" width="11.21875" style="5" customWidth="1"/>
    <col min="14078" max="14078" width="13" style="5" customWidth="1"/>
    <col min="14079" max="14079" width="10.77734375" style="5" customWidth="1"/>
    <col min="14080" max="14080" width="16.109375" style="5" customWidth="1"/>
    <col min="14081" max="14081" width="16.77734375" style="5" customWidth="1"/>
    <col min="14082" max="14082" width="11" style="5" customWidth="1"/>
    <col min="14083" max="14331" width="8.88671875" style="5"/>
    <col min="14332" max="14332" width="7.109375" style="5" customWidth="1"/>
    <col min="14333" max="14333" width="11.21875" style="5" customWidth="1"/>
    <col min="14334" max="14334" width="13" style="5" customWidth="1"/>
    <col min="14335" max="14335" width="10.77734375" style="5" customWidth="1"/>
    <col min="14336" max="14336" width="16.109375" style="5" customWidth="1"/>
    <col min="14337" max="14337" width="16.77734375" style="5" customWidth="1"/>
    <col min="14338" max="14338" width="11" style="5" customWidth="1"/>
    <col min="14339" max="14587" width="8.88671875" style="5"/>
    <col min="14588" max="14588" width="7.109375" style="5" customWidth="1"/>
    <col min="14589" max="14589" width="11.21875" style="5" customWidth="1"/>
    <col min="14590" max="14590" width="13" style="5" customWidth="1"/>
    <col min="14591" max="14591" width="10.77734375" style="5" customWidth="1"/>
    <col min="14592" max="14592" width="16.109375" style="5" customWidth="1"/>
    <col min="14593" max="14593" width="16.77734375" style="5" customWidth="1"/>
    <col min="14594" max="14594" width="11" style="5" customWidth="1"/>
    <col min="14595" max="14843" width="8.88671875" style="5"/>
    <col min="14844" max="14844" width="7.109375" style="5" customWidth="1"/>
    <col min="14845" max="14845" width="11.21875" style="5" customWidth="1"/>
    <col min="14846" max="14846" width="13" style="5" customWidth="1"/>
    <col min="14847" max="14847" width="10.77734375" style="5" customWidth="1"/>
    <col min="14848" max="14848" width="16.109375" style="5" customWidth="1"/>
    <col min="14849" max="14849" width="16.77734375" style="5" customWidth="1"/>
    <col min="14850" max="14850" width="11" style="5" customWidth="1"/>
    <col min="14851" max="15099" width="8.88671875" style="5"/>
    <col min="15100" max="15100" width="7.109375" style="5" customWidth="1"/>
    <col min="15101" max="15101" width="11.21875" style="5" customWidth="1"/>
    <col min="15102" max="15102" width="13" style="5" customWidth="1"/>
    <col min="15103" max="15103" width="10.77734375" style="5" customWidth="1"/>
    <col min="15104" max="15104" width="16.109375" style="5" customWidth="1"/>
    <col min="15105" max="15105" width="16.77734375" style="5" customWidth="1"/>
    <col min="15106" max="15106" width="11" style="5" customWidth="1"/>
    <col min="15107" max="15355" width="8.88671875" style="5"/>
    <col min="15356" max="15356" width="7.109375" style="5" customWidth="1"/>
    <col min="15357" max="15357" width="11.21875" style="5" customWidth="1"/>
    <col min="15358" max="15358" width="13" style="5" customWidth="1"/>
    <col min="15359" max="15359" width="10.77734375" style="5" customWidth="1"/>
    <col min="15360" max="15360" width="16.109375" style="5" customWidth="1"/>
    <col min="15361" max="15361" width="16.77734375" style="5" customWidth="1"/>
    <col min="15362" max="15362" width="11" style="5" customWidth="1"/>
    <col min="15363" max="15611" width="8.88671875" style="5"/>
    <col min="15612" max="15612" width="7.109375" style="5" customWidth="1"/>
    <col min="15613" max="15613" width="11.21875" style="5" customWidth="1"/>
    <col min="15614" max="15614" width="13" style="5" customWidth="1"/>
    <col min="15615" max="15615" width="10.77734375" style="5" customWidth="1"/>
    <col min="15616" max="15616" width="16.109375" style="5" customWidth="1"/>
    <col min="15617" max="15617" width="16.77734375" style="5" customWidth="1"/>
    <col min="15618" max="15618" width="11" style="5" customWidth="1"/>
    <col min="15619" max="15867" width="8.88671875" style="5"/>
    <col min="15868" max="15868" width="7.109375" style="5" customWidth="1"/>
    <col min="15869" max="15869" width="11.21875" style="5" customWidth="1"/>
    <col min="15870" max="15870" width="13" style="5" customWidth="1"/>
    <col min="15871" max="15871" width="10.77734375" style="5" customWidth="1"/>
    <col min="15872" max="15872" width="16.109375" style="5" customWidth="1"/>
    <col min="15873" max="15873" width="16.77734375" style="5" customWidth="1"/>
    <col min="15874" max="15874" width="11" style="5" customWidth="1"/>
    <col min="15875" max="16123" width="8.88671875" style="5"/>
    <col min="16124" max="16124" width="7.109375" style="5" customWidth="1"/>
    <col min="16125" max="16125" width="11.21875" style="5" customWidth="1"/>
    <col min="16126" max="16126" width="13" style="5" customWidth="1"/>
    <col min="16127" max="16127" width="10.77734375" style="5" customWidth="1"/>
    <col min="16128" max="16128" width="16.109375" style="5" customWidth="1"/>
    <col min="16129" max="16129" width="16.77734375" style="5" customWidth="1"/>
    <col min="16130" max="16130" width="11" style="5" customWidth="1"/>
    <col min="16131" max="16384" width="8.88671875" style="5"/>
  </cols>
  <sheetData>
    <row r="1" spans="1:9" ht="19.8">
      <c r="A1" s="1" t="s">
        <v>266</v>
      </c>
      <c r="B1" s="161"/>
      <c r="C1" s="415"/>
      <c r="D1" s="416"/>
      <c r="E1" s="161"/>
      <c r="F1" s="415"/>
      <c r="G1" s="416"/>
    </row>
    <row r="3" spans="1:9" s="150" customFormat="1" ht="18" customHeight="1">
      <c r="A3" s="164" t="s">
        <v>267</v>
      </c>
      <c r="B3" s="165"/>
      <c r="C3" s="166"/>
      <c r="D3" s="167"/>
      <c r="E3" s="165"/>
      <c r="F3" s="168"/>
      <c r="G3" s="169"/>
    </row>
    <row r="4" spans="1:9" ht="18" customHeight="1">
      <c r="A4" s="170" t="s">
        <v>268</v>
      </c>
      <c r="B4" s="74"/>
      <c r="C4" s="419"/>
      <c r="D4" s="420"/>
      <c r="E4" s="74"/>
      <c r="F4" s="421"/>
      <c r="G4" s="174"/>
    </row>
    <row r="5" spans="1:9" ht="18" customHeight="1">
      <c r="A5" s="86" t="s">
        <v>130</v>
      </c>
      <c r="B5" s="175" t="s">
        <v>131</v>
      </c>
      <c r="C5" s="176"/>
      <c r="D5" s="177"/>
      <c r="E5" s="178" t="s">
        <v>132</v>
      </c>
      <c r="F5" s="176"/>
      <c r="G5" s="177"/>
    </row>
    <row r="6" spans="1:9" ht="18" customHeight="1">
      <c r="A6" s="114"/>
      <c r="B6" s="32" t="s">
        <v>80</v>
      </c>
      <c r="C6" s="179" t="s">
        <v>81</v>
      </c>
      <c r="D6" s="422" t="s">
        <v>269</v>
      </c>
      <c r="E6" s="32" t="s">
        <v>270</v>
      </c>
      <c r="F6" s="179" t="s">
        <v>81</v>
      </c>
      <c r="G6" s="422" t="s">
        <v>269</v>
      </c>
    </row>
    <row r="7" spans="1:9" ht="18" customHeight="1">
      <c r="A7" s="33">
        <v>1</v>
      </c>
      <c r="B7" s="27">
        <f>[12]總表!$B$11</f>
        <v>17777</v>
      </c>
      <c r="C7" s="423">
        <f>[15]總表!$B$11</f>
        <v>13302</v>
      </c>
      <c r="D7" s="424">
        <f t="shared" ref="D7:D15" si="0">(B7-C7)/C7</f>
        <v>0.3364155766050218</v>
      </c>
      <c r="E7" s="27">
        <f>[12]總表!$C$11</f>
        <v>27610108</v>
      </c>
      <c r="F7" s="423">
        <f>[16]總表!$C$11</f>
        <v>16512762</v>
      </c>
      <c r="G7" s="424">
        <f t="shared" ref="G7:G15" si="1">(E7-F7)/F7</f>
        <v>0.67204662672422699</v>
      </c>
    </row>
    <row r="8" spans="1:9" ht="18" customHeight="1">
      <c r="A8" s="33">
        <v>2</v>
      </c>
      <c r="B8" s="27">
        <f>[12]總表!$D$11</f>
        <v>17541</v>
      </c>
      <c r="C8" s="423">
        <f>[17]總表!$D$11</f>
        <v>13920</v>
      </c>
      <c r="D8" s="424">
        <f t="shared" si="0"/>
        <v>0.26012931034482761</v>
      </c>
      <c r="E8" s="27">
        <f>[12]總表!$E$11</f>
        <v>23031007</v>
      </c>
      <c r="F8" s="423">
        <f>[18]總表!$E$11</f>
        <v>13431802</v>
      </c>
      <c r="G8" s="424">
        <f t="shared" si="1"/>
        <v>0.71466248534634447</v>
      </c>
      <c r="I8" s="7" t="s">
        <v>271</v>
      </c>
    </row>
    <row r="9" spans="1:9" ht="18" customHeight="1">
      <c r="A9" s="33">
        <v>3</v>
      </c>
      <c r="B9" s="27">
        <f>[12]總表!$F$11</f>
        <v>23729</v>
      </c>
      <c r="C9" s="423">
        <f>[19]總表!$F$11</f>
        <v>18564</v>
      </c>
      <c r="D9" s="424">
        <f t="shared" si="0"/>
        <v>0.27822667528549883</v>
      </c>
      <c r="E9" s="27">
        <f>[12]總表!$G$11</f>
        <v>32829783</v>
      </c>
      <c r="F9" s="423">
        <f>[20]總表!$G$11</f>
        <v>22173318</v>
      </c>
      <c r="G9" s="424">
        <f t="shared" si="1"/>
        <v>0.48059857347465995</v>
      </c>
    </row>
    <row r="10" spans="1:9" ht="18" customHeight="1">
      <c r="A10" s="33">
        <v>4</v>
      </c>
      <c r="B10" s="27">
        <f>[12]總表!$H$11</f>
        <v>23873</v>
      </c>
      <c r="C10" s="423">
        <f>[21]總表!$H$11</f>
        <v>15934</v>
      </c>
      <c r="D10" s="424">
        <f t="shared" si="0"/>
        <v>0.49824275134931595</v>
      </c>
      <c r="E10" s="27">
        <f>[12]總表!$I$11</f>
        <v>30333174</v>
      </c>
      <c r="F10" s="423">
        <f>[22]總表!$I$11</f>
        <v>21131722</v>
      </c>
      <c r="G10" s="424">
        <f t="shared" si="1"/>
        <v>0.43543313696820352</v>
      </c>
    </row>
    <row r="11" spans="1:9" ht="18" customHeight="1">
      <c r="A11" s="33">
        <v>5</v>
      </c>
      <c r="B11" s="27">
        <f>[12]總表!$J$11</f>
        <v>27628</v>
      </c>
      <c r="C11" s="423">
        <f>[23]總表!$J$11</f>
        <v>17891</v>
      </c>
      <c r="D11" s="424">
        <f t="shared" si="0"/>
        <v>0.54424012073109385</v>
      </c>
      <c r="E11" s="27">
        <f>[12]總表!$K$11</f>
        <v>40196175</v>
      </c>
      <c r="F11" s="423">
        <f>[24]總表!$K$11</f>
        <v>26772883</v>
      </c>
      <c r="G11" s="424">
        <f t="shared" si="1"/>
        <v>0.50137641134875166</v>
      </c>
    </row>
    <row r="12" spans="1:9" ht="18" customHeight="1">
      <c r="A12" s="33">
        <v>6</v>
      </c>
      <c r="B12" s="27">
        <f>[12]總表!$L$11</f>
        <v>25841</v>
      </c>
      <c r="C12" s="423">
        <f>[25]總表!$L$11</f>
        <v>11616</v>
      </c>
      <c r="D12" s="424">
        <f t="shared" si="0"/>
        <v>1.2246039944903582</v>
      </c>
      <c r="E12" s="27">
        <f>[12]總表!$M$11</f>
        <v>37817115</v>
      </c>
      <c r="F12" s="423">
        <f>[26]總表!$M$11</f>
        <v>17353136</v>
      </c>
      <c r="G12" s="424">
        <f t="shared" si="1"/>
        <v>1.1792669059932452</v>
      </c>
    </row>
    <row r="13" spans="1:9" ht="18" customHeight="1">
      <c r="A13" s="33">
        <v>7</v>
      </c>
      <c r="B13" s="27">
        <f>[12]總表!$N$11</f>
        <v>19648</v>
      </c>
      <c r="C13" s="423">
        <f>[27]總表!$N$11</f>
        <v>16370</v>
      </c>
      <c r="D13" s="424">
        <f t="shared" si="0"/>
        <v>0.20024434941967012</v>
      </c>
      <c r="E13" s="27">
        <f>[12]總表!$O$11</f>
        <v>25876703</v>
      </c>
      <c r="F13" s="423">
        <f>[28]總表!$O$11</f>
        <v>23793556</v>
      </c>
      <c r="G13" s="424">
        <f t="shared" si="1"/>
        <v>8.7550889829162148E-2</v>
      </c>
    </row>
    <row r="14" spans="1:9" ht="18" customHeight="1">
      <c r="A14" s="33">
        <v>8</v>
      </c>
      <c r="B14" s="27">
        <f>[12]總表!$P$11</f>
        <v>17869</v>
      </c>
      <c r="C14" s="423">
        <f>[29]總表!$P$11</f>
        <v>11932</v>
      </c>
      <c r="D14" s="424">
        <f t="shared" si="0"/>
        <v>0.49756956084478715</v>
      </c>
      <c r="E14" s="27">
        <f>[12]總表!$Q$11</f>
        <v>24679687</v>
      </c>
      <c r="F14" s="423">
        <f>[30]總表!$Q$11</f>
        <v>17739577</v>
      </c>
      <c r="G14" s="424">
        <f t="shared" si="1"/>
        <v>0.3912218425501352</v>
      </c>
    </row>
    <row r="15" spans="1:9" ht="18" customHeight="1">
      <c r="A15" s="33">
        <v>9</v>
      </c>
      <c r="B15" s="27">
        <f>[12]總表!$R$11</f>
        <v>21566</v>
      </c>
      <c r="C15" s="423">
        <f>[13]總表!$R$11</f>
        <v>12605</v>
      </c>
      <c r="D15" s="424">
        <f t="shared" si="0"/>
        <v>0.71090836969456561</v>
      </c>
      <c r="E15" s="27">
        <f>[12]總表!$S$11</f>
        <v>27092492</v>
      </c>
      <c r="F15" s="423">
        <f>[31]總表!$S$11</f>
        <v>18609131</v>
      </c>
      <c r="G15" s="424">
        <f t="shared" si="1"/>
        <v>0.45587088402999582</v>
      </c>
    </row>
    <row r="16" spans="1:9" ht="18" customHeight="1">
      <c r="A16" s="33">
        <v>10</v>
      </c>
      <c r="B16" s="27">
        <f>[12]總表!$T$11</f>
        <v>0</v>
      </c>
      <c r="C16" s="423"/>
      <c r="D16" s="424">
        <v>0</v>
      </c>
      <c r="E16" s="27">
        <f>[12]總表!$U$11</f>
        <v>0</v>
      </c>
      <c r="F16" s="423"/>
      <c r="G16" s="424">
        <v>0</v>
      </c>
    </row>
    <row r="17" spans="1:7" ht="18" customHeight="1">
      <c r="A17" s="33">
        <v>11</v>
      </c>
      <c r="B17" s="27">
        <f>[12]總表!$V$11</f>
        <v>0</v>
      </c>
      <c r="C17" s="423"/>
      <c r="D17" s="424">
        <v>0</v>
      </c>
      <c r="E17" s="27">
        <f>[12]總表!$W$11</f>
        <v>0</v>
      </c>
      <c r="F17" s="423"/>
      <c r="G17" s="424">
        <v>0</v>
      </c>
    </row>
    <row r="18" spans="1:7" ht="18" customHeight="1">
      <c r="A18" s="33">
        <v>12</v>
      </c>
      <c r="B18" s="27">
        <f>[12]總表!$X$11</f>
        <v>0</v>
      </c>
      <c r="C18" s="423"/>
      <c r="D18" s="424">
        <v>0</v>
      </c>
      <c r="E18" s="27">
        <f>[12]總表!$Y$11</f>
        <v>0</v>
      </c>
      <c r="F18" s="423"/>
      <c r="G18" s="424">
        <v>0</v>
      </c>
    </row>
    <row r="19" spans="1:7" s="143" customFormat="1" ht="18" customHeight="1">
      <c r="A19" s="34" t="s">
        <v>125</v>
      </c>
      <c r="B19" s="35">
        <f>SUM(B7:B18)</f>
        <v>195472</v>
      </c>
      <c r="C19" s="425">
        <f>SUM(C7:C18)</f>
        <v>132134</v>
      </c>
      <c r="D19" s="424">
        <f>(B19-C19)/C19</f>
        <v>0.47934672378040472</v>
      </c>
      <c r="E19" s="35">
        <f>SUM(E7:E18)</f>
        <v>269466244</v>
      </c>
      <c r="F19" s="425">
        <f>SUM(F7:F18)</f>
        <v>177517887</v>
      </c>
      <c r="G19" s="426">
        <f>(E19-F19)/F19</f>
        <v>0.5179667162216729</v>
      </c>
    </row>
    <row r="20" spans="1:7" s="143" customFormat="1">
      <c r="A20" s="42"/>
      <c r="B20" s="43"/>
      <c r="C20" s="427"/>
      <c r="D20" s="428"/>
      <c r="E20" s="43"/>
      <c r="F20" s="427"/>
      <c r="G20" s="428"/>
    </row>
    <row r="21" spans="1:7" s="143" customFormat="1">
      <c r="A21" s="42"/>
      <c r="B21" s="43"/>
      <c r="C21" s="427"/>
      <c r="D21" s="428"/>
      <c r="E21" s="43"/>
      <c r="F21" s="427"/>
      <c r="G21" s="428"/>
    </row>
    <row r="22" spans="1:7" ht="19.8">
      <c r="A22" s="1" t="s">
        <v>272</v>
      </c>
      <c r="B22" s="161"/>
      <c r="C22" s="415"/>
      <c r="D22" s="416"/>
      <c r="E22" s="161"/>
      <c r="F22" s="415"/>
      <c r="G22" s="416"/>
    </row>
    <row r="23" spans="1:7" ht="17.25" customHeight="1">
      <c r="A23" s="1"/>
      <c r="B23" s="161"/>
      <c r="C23" s="415"/>
      <c r="D23" s="416"/>
      <c r="E23" s="161"/>
      <c r="F23" s="415"/>
      <c r="G23" s="416"/>
    </row>
    <row r="24" spans="1:7" s="150" customFormat="1" ht="18" customHeight="1">
      <c r="A24" s="189" t="s">
        <v>273</v>
      </c>
      <c r="B24" s="190"/>
      <c r="C24" s="191"/>
      <c r="D24" s="192"/>
      <c r="E24" s="190"/>
      <c r="F24" s="193"/>
      <c r="G24" s="194"/>
    </row>
    <row r="25" spans="1:7" ht="18" customHeight="1">
      <c r="A25" s="170" t="s">
        <v>274</v>
      </c>
      <c r="B25" s="195"/>
      <c r="C25" s="429"/>
      <c r="D25" s="430"/>
      <c r="E25" s="195"/>
      <c r="F25" s="431"/>
      <c r="G25" s="199"/>
    </row>
    <row r="26" spans="1:7" ht="18" customHeight="1">
      <c r="A26" s="86" t="s">
        <v>130</v>
      </c>
      <c r="B26" s="200" t="s">
        <v>131</v>
      </c>
      <c r="C26" s="201"/>
      <c r="D26" s="202"/>
      <c r="E26" s="203" t="s">
        <v>132</v>
      </c>
      <c r="F26" s="201"/>
      <c r="G26" s="202"/>
    </row>
    <row r="27" spans="1:7" ht="18" customHeight="1">
      <c r="A27" s="114"/>
      <c r="B27" s="204" t="s">
        <v>80</v>
      </c>
      <c r="C27" s="205" t="s">
        <v>81</v>
      </c>
      <c r="D27" s="422" t="s">
        <v>269</v>
      </c>
      <c r="E27" s="204" t="s">
        <v>80</v>
      </c>
      <c r="F27" s="205" t="s">
        <v>81</v>
      </c>
      <c r="G27" s="422" t="s">
        <v>269</v>
      </c>
    </row>
    <row r="28" spans="1:7" ht="18" customHeight="1">
      <c r="A28" s="33">
        <v>1</v>
      </c>
      <c r="B28" s="27">
        <f>[32]折疊總表!$B$11</f>
        <v>1329</v>
      </c>
      <c r="C28" s="423">
        <f>[4]折疊總表!$B$11</f>
        <v>1469</v>
      </c>
      <c r="D28" s="432">
        <f t="shared" ref="D28:D36" si="2">(B28-C28)/C28</f>
        <v>-9.5302927161334247E-2</v>
      </c>
      <c r="E28" s="27">
        <f>[32]折疊總表!$C$11</f>
        <v>327265</v>
      </c>
      <c r="F28" s="423">
        <f>[4]折疊總表!$C$11</f>
        <v>329665</v>
      </c>
      <c r="G28" s="432">
        <f t="shared" ref="G28:G36" si="3">(E28-F28)/F28</f>
        <v>-7.2801176952360727E-3</v>
      </c>
    </row>
    <row r="29" spans="1:7" ht="18" customHeight="1">
      <c r="A29" s="33">
        <v>2</v>
      </c>
      <c r="B29" s="27">
        <f>[33]折疊總表!$D$11</f>
        <v>1330</v>
      </c>
      <c r="C29" s="423">
        <f>[5]折疊總表!$D$11</f>
        <v>3158</v>
      </c>
      <c r="D29" s="432">
        <f t="shared" si="2"/>
        <v>-0.57884737175427481</v>
      </c>
      <c r="E29" s="27">
        <f>[33]折疊總表!$E$11</f>
        <v>295004</v>
      </c>
      <c r="F29" s="423">
        <f>[5]折疊總表!$E$11</f>
        <v>854737</v>
      </c>
      <c r="G29" s="432">
        <f t="shared" si="3"/>
        <v>-0.65485991597415349</v>
      </c>
    </row>
    <row r="30" spans="1:7" ht="18" customHeight="1">
      <c r="A30" s="33">
        <v>3</v>
      </c>
      <c r="B30" s="27">
        <f>[34]折疊總表!$F$11</f>
        <v>1325</v>
      </c>
      <c r="C30" s="423">
        <f>[6]折疊總表!$F$11</f>
        <v>3675</v>
      </c>
      <c r="D30" s="432">
        <f t="shared" si="2"/>
        <v>-0.63945578231292521</v>
      </c>
      <c r="E30" s="27">
        <f>[34]折疊總表!$G$11</f>
        <v>319488</v>
      </c>
      <c r="F30" s="423">
        <f>[6]折疊總表!$G$11</f>
        <v>951004</v>
      </c>
      <c r="G30" s="432">
        <f t="shared" si="3"/>
        <v>-0.66405188621709266</v>
      </c>
    </row>
    <row r="31" spans="1:7" ht="18" customHeight="1">
      <c r="A31" s="33">
        <v>4</v>
      </c>
      <c r="B31" s="27">
        <f>[35]折疊總表!$H$11</f>
        <v>1697</v>
      </c>
      <c r="C31" s="423">
        <f>[7]折疊總表!$H$11</f>
        <v>3893</v>
      </c>
      <c r="D31" s="432">
        <f t="shared" si="2"/>
        <v>-0.56408939121500123</v>
      </c>
      <c r="E31" s="27">
        <f>[35]折疊總表!$I$11</f>
        <v>283170</v>
      </c>
      <c r="F31" s="423">
        <f>[7]折疊總表!$I$11</f>
        <v>1122715</v>
      </c>
      <c r="G31" s="432">
        <f t="shared" si="3"/>
        <v>-0.74778104861875005</v>
      </c>
    </row>
    <row r="32" spans="1:7" ht="18" customHeight="1">
      <c r="A32" s="33">
        <v>5</v>
      </c>
      <c r="B32" s="27">
        <f>[36]折疊總表!$J$11</f>
        <v>1910</v>
      </c>
      <c r="C32" s="423">
        <f>[8]折疊總表!$J$11</f>
        <v>5652</v>
      </c>
      <c r="D32" s="432">
        <f t="shared" si="2"/>
        <v>-0.66206652512385</v>
      </c>
      <c r="E32" s="27">
        <f>[36]折疊總表!$K$11</f>
        <v>393996</v>
      </c>
      <c r="F32" s="423">
        <f>[8]折疊總表!$K$11</f>
        <v>1059549</v>
      </c>
      <c r="G32" s="432">
        <f t="shared" si="3"/>
        <v>-0.62814744764045838</v>
      </c>
    </row>
    <row r="33" spans="1:7" ht="18" customHeight="1">
      <c r="A33" s="33">
        <v>6</v>
      </c>
      <c r="B33" s="27">
        <f>[37]折疊總表!L$11</f>
        <v>3370</v>
      </c>
      <c r="C33" s="423">
        <f>[9]折疊總表!$L$11</f>
        <v>3677</v>
      </c>
      <c r="D33" s="432">
        <f t="shared" si="2"/>
        <v>-8.3491977155289637E-2</v>
      </c>
      <c r="E33" s="27">
        <f>[37]折疊總表!$M$11</f>
        <v>259792</v>
      </c>
      <c r="F33" s="423">
        <f>[9]折疊總表!$M$11</f>
        <v>607864</v>
      </c>
      <c r="G33" s="432">
        <f t="shared" si="3"/>
        <v>-0.57261492702314987</v>
      </c>
    </row>
    <row r="34" spans="1:7" ht="18" customHeight="1">
      <c r="A34" s="33">
        <v>7</v>
      </c>
      <c r="B34" s="27">
        <f>[38]折疊總表!N$11</f>
        <v>1954</v>
      </c>
      <c r="C34" s="423">
        <f>[3]折疊總表!$N$11</f>
        <v>1322</v>
      </c>
      <c r="D34" s="424">
        <f t="shared" si="2"/>
        <v>0.47806354009077157</v>
      </c>
      <c r="E34" s="27">
        <f>[38]折疊總表!$O$11</f>
        <v>369660</v>
      </c>
      <c r="F34" s="423">
        <f>[3]折疊總表!$O$11</f>
        <v>576564</v>
      </c>
      <c r="G34" s="432">
        <f t="shared" si="3"/>
        <v>-0.3588569525672779</v>
      </c>
    </row>
    <row r="35" spans="1:7" ht="18" customHeight="1">
      <c r="A35" s="33">
        <v>8</v>
      </c>
      <c r="B35" s="27">
        <f>[39]折疊總表!P$11</f>
        <v>2063</v>
      </c>
      <c r="C35" s="423">
        <f>[10]折疊總表!$P$11</f>
        <v>2279</v>
      </c>
      <c r="D35" s="432">
        <f t="shared" si="2"/>
        <v>-9.4778411584028083E-2</v>
      </c>
      <c r="E35" s="27">
        <f>[39]折疊總表!$Q$11</f>
        <v>590794</v>
      </c>
      <c r="F35" s="423">
        <f>[10]折疊總表!$Q$11</f>
        <v>641792</v>
      </c>
      <c r="G35" s="432">
        <f t="shared" si="3"/>
        <v>-7.9461881731152775E-2</v>
      </c>
    </row>
    <row r="36" spans="1:7" ht="18" customHeight="1">
      <c r="A36" s="33">
        <v>9</v>
      </c>
      <c r="B36" s="27">
        <f>[40]折疊總表!R$11</f>
        <v>1480</v>
      </c>
      <c r="C36" s="423">
        <f>[2]折疊總表!$R$11</f>
        <v>1763</v>
      </c>
      <c r="D36" s="432">
        <f t="shared" si="2"/>
        <v>-0.1605218377765173</v>
      </c>
      <c r="E36" s="27">
        <f>[40]折疊總表!$S$11</f>
        <v>317445</v>
      </c>
      <c r="F36" s="423">
        <f>[2]折疊總表!$S$11</f>
        <v>539341</v>
      </c>
      <c r="G36" s="432">
        <f t="shared" si="3"/>
        <v>-0.41142060403344083</v>
      </c>
    </row>
    <row r="37" spans="1:7" ht="18" customHeight="1">
      <c r="A37" s="33">
        <v>10</v>
      </c>
      <c r="B37" s="27"/>
      <c r="C37" s="423"/>
      <c r="D37" s="424">
        <v>0</v>
      </c>
      <c r="E37" s="27"/>
      <c r="F37" s="423"/>
      <c r="G37" s="424">
        <v>0</v>
      </c>
    </row>
    <row r="38" spans="1:7" ht="18" customHeight="1">
      <c r="A38" s="33">
        <v>11</v>
      </c>
      <c r="B38" s="27"/>
      <c r="C38" s="423"/>
      <c r="D38" s="424">
        <v>0</v>
      </c>
      <c r="E38" s="27"/>
      <c r="F38" s="423"/>
      <c r="G38" s="424">
        <v>0</v>
      </c>
    </row>
    <row r="39" spans="1:7" ht="18" customHeight="1">
      <c r="A39" s="33">
        <v>12</v>
      </c>
      <c r="B39" s="27"/>
      <c r="C39" s="423"/>
      <c r="D39" s="424">
        <v>0</v>
      </c>
      <c r="E39" s="27"/>
      <c r="F39" s="423"/>
      <c r="G39" s="424">
        <v>0</v>
      </c>
    </row>
    <row r="40" spans="1:7" s="143" customFormat="1" ht="18" customHeight="1">
      <c r="A40" s="34" t="s">
        <v>125</v>
      </c>
      <c r="B40" s="35">
        <f>SUM(B28:B39)</f>
        <v>16458</v>
      </c>
      <c r="C40" s="425">
        <f>SUM(C28:C39)</f>
        <v>26888</v>
      </c>
      <c r="D40" s="432">
        <f>(B40-C40)/C40</f>
        <v>-0.38790538530199348</v>
      </c>
      <c r="E40" s="35">
        <f>SUM(E28:E39)</f>
        <v>3156614</v>
      </c>
      <c r="F40" s="425">
        <f>SUM(F28:F39)</f>
        <v>6683231</v>
      </c>
      <c r="G40" s="432">
        <f>(E40-F40)/F40</f>
        <v>-0.52768144629446445</v>
      </c>
    </row>
    <row r="41" spans="1:7" s="143" customFormat="1">
      <c r="A41" s="42"/>
      <c r="B41" s="43"/>
      <c r="C41" s="427"/>
      <c r="D41" s="428"/>
      <c r="E41" s="43"/>
      <c r="F41" s="427"/>
      <c r="G41" s="428"/>
    </row>
    <row r="42" spans="1:7" s="13" customFormat="1">
      <c r="A42" s="60" t="s">
        <v>265</v>
      </c>
      <c r="C42" s="209"/>
      <c r="D42" s="210"/>
      <c r="F42" s="209"/>
      <c r="G42" s="21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69"/>
  <sheetViews>
    <sheetView workbookViewId="0">
      <selection activeCell="C1" sqref="C1"/>
    </sheetView>
  </sheetViews>
  <sheetFormatPr defaultColWidth="10" defaultRowHeight="16.2"/>
  <cols>
    <col min="1" max="1" width="19.5546875" style="13" customWidth="1"/>
    <col min="2" max="2" width="1.21875" style="13" customWidth="1"/>
    <col min="3" max="4" width="15.6640625" style="437" customWidth="1"/>
    <col min="5" max="5" width="1.77734375" style="437" customWidth="1"/>
    <col min="6" max="6" width="17.109375" style="437" customWidth="1"/>
    <col min="7" max="7" width="17.88671875" style="437" customWidth="1"/>
    <col min="8" max="8" width="1.6640625" style="437" customWidth="1"/>
    <col min="9" max="10" width="15.6640625" style="437" customWidth="1"/>
    <col min="11" max="11" width="1.6640625" style="437" customWidth="1"/>
    <col min="12" max="12" width="17.109375" style="437" customWidth="1"/>
    <col min="13" max="13" width="18.44140625" style="437" customWidth="1"/>
    <col min="14" max="256" width="10" style="13"/>
    <col min="257" max="257" width="19.5546875" style="13" customWidth="1"/>
    <col min="258" max="258" width="1.5546875" style="13" customWidth="1"/>
    <col min="259" max="260" width="15.6640625" style="13" customWidth="1"/>
    <col min="261" max="261" width="2.33203125" style="13" customWidth="1"/>
    <col min="262" max="262" width="17.109375" style="13" customWidth="1"/>
    <col min="263" max="263" width="17.88671875" style="13" customWidth="1"/>
    <col min="264" max="264" width="2.109375" style="13" customWidth="1"/>
    <col min="265" max="266" width="15.6640625" style="13" customWidth="1"/>
    <col min="267" max="267" width="2.44140625" style="13" customWidth="1"/>
    <col min="268" max="268" width="17.109375" style="13" customWidth="1"/>
    <col min="269" max="269" width="18.44140625" style="13" customWidth="1"/>
    <col min="270" max="512" width="10" style="13"/>
    <col min="513" max="513" width="19.5546875" style="13" customWidth="1"/>
    <col min="514" max="514" width="1.5546875" style="13" customWidth="1"/>
    <col min="515" max="516" width="15.6640625" style="13" customWidth="1"/>
    <col min="517" max="517" width="2.33203125" style="13" customWidth="1"/>
    <col min="518" max="518" width="17.109375" style="13" customWidth="1"/>
    <col min="519" max="519" width="17.88671875" style="13" customWidth="1"/>
    <col min="520" max="520" width="2.109375" style="13" customWidth="1"/>
    <col min="521" max="522" width="15.6640625" style="13" customWidth="1"/>
    <col min="523" max="523" width="2.44140625" style="13" customWidth="1"/>
    <col min="524" max="524" width="17.109375" style="13" customWidth="1"/>
    <col min="525" max="525" width="18.44140625" style="13" customWidth="1"/>
    <col min="526" max="768" width="10" style="13"/>
    <col min="769" max="769" width="19.5546875" style="13" customWidth="1"/>
    <col min="770" max="770" width="1.5546875" style="13" customWidth="1"/>
    <col min="771" max="772" width="15.6640625" style="13" customWidth="1"/>
    <col min="773" max="773" width="2.33203125" style="13" customWidth="1"/>
    <col min="774" max="774" width="17.109375" style="13" customWidth="1"/>
    <col min="775" max="775" width="17.88671875" style="13" customWidth="1"/>
    <col min="776" max="776" width="2.109375" style="13" customWidth="1"/>
    <col min="777" max="778" width="15.6640625" style="13" customWidth="1"/>
    <col min="779" max="779" width="2.44140625" style="13" customWidth="1"/>
    <col min="780" max="780" width="17.109375" style="13" customWidth="1"/>
    <col min="781" max="781" width="18.44140625" style="13" customWidth="1"/>
    <col min="782" max="1024" width="10" style="13"/>
    <col min="1025" max="1025" width="19.5546875" style="13" customWidth="1"/>
    <col min="1026" max="1026" width="1.5546875" style="13" customWidth="1"/>
    <col min="1027" max="1028" width="15.6640625" style="13" customWidth="1"/>
    <col min="1029" max="1029" width="2.33203125" style="13" customWidth="1"/>
    <col min="1030" max="1030" width="17.109375" style="13" customWidth="1"/>
    <col min="1031" max="1031" width="17.88671875" style="13" customWidth="1"/>
    <col min="1032" max="1032" width="2.109375" style="13" customWidth="1"/>
    <col min="1033" max="1034" width="15.6640625" style="13" customWidth="1"/>
    <col min="1035" max="1035" width="2.44140625" style="13" customWidth="1"/>
    <col min="1036" max="1036" width="17.109375" style="13" customWidth="1"/>
    <col min="1037" max="1037" width="18.44140625" style="13" customWidth="1"/>
    <col min="1038" max="1280" width="10" style="13"/>
    <col min="1281" max="1281" width="19.5546875" style="13" customWidth="1"/>
    <col min="1282" max="1282" width="1.5546875" style="13" customWidth="1"/>
    <col min="1283" max="1284" width="15.6640625" style="13" customWidth="1"/>
    <col min="1285" max="1285" width="2.33203125" style="13" customWidth="1"/>
    <col min="1286" max="1286" width="17.109375" style="13" customWidth="1"/>
    <col min="1287" max="1287" width="17.88671875" style="13" customWidth="1"/>
    <col min="1288" max="1288" width="2.109375" style="13" customWidth="1"/>
    <col min="1289" max="1290" width="15.6640625" style="13" customWidth="1"/>
    <col min="1291" max="1291" width="2.44140625" style="13" customWidth="1"/>
    <col min="1292" max="1292" width="17.109375" style="13" customWidth="1"/>
    <col min="1293" max="1293" width="18.44140625" style="13" customWidth="1"/>
    <col min="1294" max="1536" width="10" style="13"/>
    <col min="1537" max="1537" width="19.5546875" style="13" customWidth="1"/>
    <col min="1538" max="1538" width="1.5546875" style="13" customWidth="1"/>
    <col min="1539" max="1540" width="15.6640625" style="13" customWidth="1"/>
    <col min="1541" max="1541" width="2.33203125" style="13" customWidth="1"/>
    <col min="1542" max="1542" width="17.109375" style="13" customWidth="1"/>
    <col min="1543" max="1543" width="17.88671875" style="13" customWidth="1"/>
    <col min="1544" max="1544" width="2.109375" style="13" customWidth="1"/>
    <col min="1545" max="1546" width="15.6640625" style="13" customWidth="1"/>
    <col min="1547" max="1547" width="2.44140625" style="13" customWidth="1"/>
    <col min="1548" max="1548" width="17.109375" style="13" customWidth="1"/>
    <col min="1549" max="1549" width="18.44140625" style="13" customWidth="1"/>
    <col min="1550" max="1792" width="10" style="13"/>
    <col min="1793" max="1793" width="19.5546875" style="13" customWidth="1"/>
    <col min="1794" max="1794" width="1.5546875" style="13" customWidth="1"/>
    <col min="1795" max="1796" width="15.6640625" style="13" customWidth="1"/>
    <col min="1797" max="1797" width="2.33203125" style="13" customWidth="1"/>
    <col min="1798" max="1798" width="17.109375" style="13" customWidth="1"/>
    <col min="1799" max="1799" width="17.88671875" style="13" customWidth="1"/>
    <col min="1800" max="1800" width="2.109375" style="13" customWidth="1"/>
    <col min="1801" max="1802" width="15.6640625" style="13" customWidth="1"/>
    <col min="1803" max="1803" width="2.44140625" style="13" customWidth="1"/>
    <col min="1804" max="1804" width="17.109375" style="13" customWidth="1"/>
    <col min="1805" max="1805" width="18.44140625" style="13" customWidth="1"/>
    <col min="1806" max="2048" width="10" style="13"/>
    <col min="2049" max="2049" width="19.5546875" style="13" customWidth="1"/>
    <col min="2050" max="2050" width="1.5546875" style="13" customWidth="1"/>
    <col min="2051" max="2052" width="15.6640625" style="13" customWidth="1"/>
    <col min="2053" max="2053" width="2.33203125" style="13" customWidth="1"/>
    <col min="2054" max="2054" width="17.109375" style="13" customWidth="1"/>
    <col min="2055" max="2055" width="17.88671875" style="13" customWidth="1"/>
    <col min="2056" max="2056" width="2.109375" style="13" customWidth="1"/>
    <col min="2057" max="2058" width="15.6640625" style="13" customWidth="1"/>
    <col min="2059" max="2059" width="2.44140625" style="13" customWidth="1"/>
    <col min="2060" max="2060" width="17.109375" style="13" customWidth="1"/>
    <col min="2061" max="2061" width="18.44140625" style="13" customWidth="1"/>
    <col min="2062" max="2304" width="10" style="13"/>
    <col min="2305" max="2305" width="19.5546875" style="13" customWidth="1"/>
    <col min="2306" max="2306" width="1.5546875" style="13" customWidth="1"/>
    <col min="2307" max="2308" width="15.6640625" style="13" customWidth="1"/>
    <col min="2309" max="2309" width="2.33203125" style="13" customWidth="1"/>
    <col min="2310" max="2310" width="17.109375" style="13" customWidth="1"/>
    <col min="2311" max="2311" width="17.88671875" style="13" customWidth="1"/>
    <col min="2312" max="2312" width="2.109375" style="13" customWidth="1"/>
    <col min="2313" max="2314" width="15.6640625" style="13" customWidth="1"/>
    <col min="2315" max="2315" width="2.44140625" style="13" customWidth="1"/>
    <col min="2316" max="2316" width="17.109375" style="13" customWidth="1"/>
    <col min="2317" max="2317" width="18.44140625" style="13" customWidth="1"/>
    <col min="2318" max="2560" width="10" style="13"/>
    <col min="2561" max="2561" width="19.5546875" style="13" customWidth="1"/>
    <col min="2562" max="2562" width="1.5546875" style="13" customWidth="1"/>
    <col min="2563" max="2564" width="15.6640625" style="13" customWidth="1"/>
    <col min="2565" max="2565" width="2.33203125" style="13" customWidth="1"/>
    <col min="2566" max="2566" width="17.109375" style="13" customWidth="1"/>
    <col min="2567" max="2567" width="17.88671875" style="13" customWidth="1"/>
    <col min="2568" max="2568" width="2.109375" style="13" customWidth="1"/>
    <col min="2569" max="2570" width="15.6640625" style="13" customWidth="1"/>
    <col min="2571" max="2571" width="2.44140625" style="13" customWidth="1"/>
    <col min="2572" max="2572" width="17.109375" style="13" customWidth="1"/>
    <col min="2573" max="2573" width="18.44140625" style="13" customWidth="1"/>
    <col min="2574" max="2816" width="10" style="13"/>
    <col min="2817" max="2817" width="19.5546875" style="13" customWidth="1"/>
    <col min="2818" max="2818" width="1.5546875" style="13" customWidth="1"/>
    <col min="2819" max="2820" width="15.6640625" style="13" customWidth="1"/>
    <col min="2821" max="2821" width="2.33203125" style="13" customWidth="1"/>
    <col min="2822" max="2822" width="17.109375" style="13" customWidth="1"/>
    <col min="2823" max="2823" width="17.88671875" style="13" customWidth="1"/>
    <col min="2824" max="2824" width="2.109375" style="13" customWidth="1"/>
    <col min="2825" max="2826" width="15.6640625" style="13" customWidth="1"/>
    <col min="2827" max="2827" width="2.44140625" style="13" customWidth="1"/>
    <col min="2828" max="2828" width="17.109375" style="13" customWidth="1"/>
    <col min="2829" max="2829" width="18.44140625" style="13" customWidth="1"/>
    <col min="2830" max="3072" width="10" style="13"/>
    <col min="3073" max="3073" width="19.5546875" style="13" customWidth="1"/>
    <col min="3074" max="3074" width="1.5546875" style="13" customWidth="1"/>
    <col min="3075" max="3076" width="15.6640625" style="13" customWidth="1"/>
    <col min="3077" max="3077" width="2.33203125" style="13" customWidth="1"/>
    <col min="3078" max="3078" width="17.109375" style="13" customWidth="1"/>
    <col min="3079" max="3079" width="17.88671875" style="13" customWidth="1"/>
    <col min="3080" max="3080" width="2.109375" style="13" customWidth="1"/>
    <col min="3081" max="3082" width="15.6640625" style="13" customWidth="1"/>
    <col min="3083" max="3083" width="2.44140625" style="13" customWidth="1"/>
    <col min="3084" max="3084" width="17.109375" style="13" customWidth="1"/>
    <col min="3085" max="3085" width="18.44140625" style="13" customWidth="1"/>
    <col min="3086" max="3328" width="10" style="13"/>
    <col min="3329" max="3329" width="19.5546875" style="13" customWidth="1"/>
    <col min="3330" max="3330" width="1.5546875" style="13" customWidth="1"/>
    <col min="3331" max="3332" width="15.6640625" style="13" customWidth="1"/>
    <col min="3333" max="3333" width="2.33203125" style="13" customWidth="1"/>
    <col min="3334" max="3334" width="17.109375" style="13" customWidth="1"/>
    <col min="3335" max="3335" width="17.88671875" style="13" customWidth="1"/>
    <col min="3336" max="3336" width="2.109375" style="13" customWidth="1"/>
    <col min="3337" max="3338" width="15.6640625" style="13" customWidth="1"/>
    <col min="3339" max="3339" width="2.44140625" style="13" customWidth="1"/>
    <col min="3340" max="3340" width="17.109375" style="13" customWidth="1"/>
    <col min="3341" max="3341" width="18.44140625" style="13" customWidth="1"/>
    <col min="3342" max="3584" width="10" style="13"/>
    <col min="3585" max="3585" width="19.5546875" style="13" customWidth="1"/>
    <col min="3586" max="3586" width="1.5546875" style="13" customWidth="1"/>
    <col min="3587" max="3588" width="15.6640625" style="13" customWidth="1"/>
    <col min="3589" max="3589" width="2.33203125" style="13" customWidth="1"/>
    <col min="3590" max="3590" width="17.109375" style="13" customWidth="1"/>
    <col min="3591" max="3591" width="17.88671875" style="13" customWidth="1"/>
    <col min="3592" max="3592" width="2.109375" style="13" customWidth="1"/>
    <col min="3593" max="3594" width="15.6640625" style="13" customWidth="1"/>
    <col min="3595" max="3595" width="2.44140625" style="13" customWidth="1"/>
    <col min="3596" max="3596" width="17.109375" style="13" customWidth="1"/>
    <col min="3597" max="3597" width="18.44140625" style="13" customWidth="1"/>
    <col min="3598" max="3840" width="10" style="13"/>
    <col min="3841" max="3841" width="19.5546875" style="13" customWidth="1"/>
    <col min="3842" max="3842" width="1.5546875" style="13" customWidth="1"/>
    <col min="3843" max="3844" width="15.6640625" style="13" customWidth="1"/>
    <col min="3845" max="3845" width="2.33203125" style="13" customWidth="1"/>
    <col min="3846" max="3846" width="17.109375" style="13" customWidth="1"/>
    <col min="3847" max="3847" width="17.88671875" style="13" customWidth="1"/>
    <col min="3848" max="3848" width="2.109375" style="13" customWidth="1"/>
    <col min="3849" max="3850" width="15.6640625" style="13" customWidth="1"/>
    <col min="3851" max="3851" width="2.44140625" style="13" customWidth="1"/>
    <col min="3852" max="3852" width="17.109375" style="13" customWidth="1"/>
    <col min="3853" max="3853" width="18.44140625" style="13" customWidth="1"/>
    <col min="3854" max="4096" width="10" style="13"/>
    <col min="4097" max="4097" width="19.5546875" style="13" customWidth="1"/>
    <col min="4098" max="4098" width="1.5546875" style="13" customWidth="1"/>
    <col min="4099" max="4100" width="15.6640625" style="13" customWidth="1"/>
    <col min="4101" max="4101" width="2.33203125" style="13" customWidth="1"/>
    <col min="4102" max="4102" width="17.109375" style="13" customWidth="1"/>
    <col min="4103" max="4103" width="17.88671875" style="13" customWidth="1"/>
    <col min="4104" max="4104" width="2.109375" style="13" customWidth="1"/>
    <col min="4105" max="4106" width="15.6640625" style="13" customWidth="1"/>
    <col min="4107" max="4107" width="2.44140625" style="13" customWidth="1"/>
    <col min="4108" max="4108" width="17.109375" style="13" customWidth="1"/>
    <col min="4109" max="4109" width="18.44140625" style="13" customWidth="1"/>
    <col min="4110" max="4352" width="10" style="13"/>
    <col min="4353" max="4353" width="19.5546875" style="13" customWidth="1"/>
    <col min="4354" max="4354" width="1.5546875" style="13" customWidth="1"/>
    <col min="4355" max="4356" width="15.6640625" style="13" customWidth="1"/>
    <col min="4357" max="4357" width="2.33203125" style="13" customWidth="1"/>
    <col min="4358" max="4358" width="17.109375" style="13" customWidth="1"/>
    <col min="4359" max="4359" width="17.88671875" style="13" customWidth="1"/>
    <col min="4360" max="4360" width="2.109375" style="13" customWidth="1"/>
    <col min="4361" max="4362" width="15.6640625" style="13" customWidth="1"/>
    <col min="4363" max="4363" width="2.44140625" style="13" customWidth="1"/>
    <col min="4364" max="4364" width="17.109375" style="13" customWidth="1"/>
    <col min="4365" max="4365" width="18.44140625" style="13" customWidth="1"/>
    <col min="4366" max="4608" width="10" style="13"/>
    <col min="4609" max="4609" width="19.5546875" style="13" customWidth="1"/>
    <col min="4610" max="4610" width="1.5546875" style="13" customWidth="1"/>
    <col min="4611" max="4612" width="15.6640625" style="13" customWidth="1"/>
    <col min="4613" max="4613" width="2.33203125" style="13" customWidth="1"/>
    <col min="4614" max="4614" width="17.109375" style="13" customWidth="1"/>
    <col min="4615" max="4615" width="17.88671875" style="13" customWidth="1"/>
    <col min="4616" max="4616" width="2.109375" style="13" customWidth="1"/>
    <col min="4617" max="4618" width="15.6640625" style="13" customWidth="1"/>
    <col min="4619" max="4619" width="2.44140625" style="13" customWidth="1"/>
    <col min="4620" max="4620" width="17.109375" style="13" customWidth="1"/>
    <col min="4621" max="4621" width="18.44140625" style="13" customWidth="1"/>
    <col min="4622" max="4864" width="10" style="13"/>
    <col min="4865" max="4865" width="19.5546875" style="13" customWidth="1"/>
    <col min="4866" max="4866" width="1.5546875" style="13" customWidth="1"/>
    <col min="4867" max="4868" width="15.6640625" style="13" customWidth="1"/>
    <col min="4869" max="4869" width="2.33203125" style="13" customWidth="1"/>
    <col min="4870" max="4870" width="17.109375" style="13" customWidth="1"/>
    <col min="4871" max="4871" width="17.88671875" style="13" customWidth="1"/>
    <col min="4872" max="4872" width="2.109375" style="13" customWidth="1"/>
    <col min="4873" max="4874" width="15.6640625" style="13" customWidth="1"/>
    <col min="4875" max="4875" width="2.44140625" style="13" customWidth="1"/>
    <col min="4876" max="4876" width="17.109375" style="13" customWidth="1"/>
    <col min="4877" max="4877" width="18.44140625" style="13" customWidth="1"/>
    <col min="4878" max="5120" width="10" style="13"/>
    <col min="5121" max="5121" width="19.5546875" style="13" customWidth="1"/>
    <col min="5122" max="5122" width="1.5546875" style="13" customWidth="1"/>
    <col min="5123" max="5124" width="15.6640625" style="13" customWidth="1"/>
    <col min="5125" max="5125" width="2.33203125" style="13" customWidth="1"/>
    <col min="5126" max="5126" width="17.109375" style="13" customWidth="1"/>
    <col min="5127" max="5127" width="17.88671875" style="13" customWidth="1"/>
    <col min="5128" max="5128" width="2.109375" style="13" customWidth="1"/>
    <col min="5129" max="5130" width="15.6640625" style="13" customWidth="1"/>
    <col min="5131" max="5131" width="2.44140625" style="13" customWidth="1"/>
    <col min="5132" max="5132" width="17.109375" style="13" customWidth="1"/>
    <col min="5133" max="5133" width="18.44140625" style="13" customWidth="1"/>
    <col min="5134" max="5376" width="10" style="13"/>
    <col min="5377" max="5377" width="19.5546875" style="13" customWidth="1"/>
    <col min="5378" max="5378" width="1.5546875" style="13" customWidth="1"/>
    <col min="5379" max="5380" width="15.6640625" style="13" customWidth="1"/>
    <col min="5381" max="5381" width="2.33203125" style="13" customWidth="1"/>
    <col min="5382" max="5382" width="17.109375" style="13" customWidth="1"/>
    <col min="5383" max="5383" width="17.88671875" style="13" customWidth="1"/>
    <col min="5384" max="5384" width="2.109375" style="13" customWidth="1"/>
    <col min="5385" max="5386" width="15.6640625" style="13" customWidth="1"/>
    <col min="5387" max="5387" width="2.44140625" style="13" customWidth="1"/>
    <col min="5388" max="5388" width="17.109375" style="13" customWidth="1"/>
    <col min="5389" max="5389" width="18.44140625" style="13" customWidth="1"/>
    <col min="5390" max="5632" width="10" style="13"/>
    <col min="5633" max="5633" width="19.5546875" style="13" customWidth="1"/>
    <col min="5634" max="5634" width="1.5546875" style="13" customWidth="1"/>
    <col min="5635" max="5636" width="15.6640625" style="13" customWidth="1"/>
    <col min="5637" max="5637" width="2.33203125" style="13" customWidth="1"/>
    <col min="5638" max="5638" width="17.109375" style="13" customWidth="1"/>
    <col min="5639" max="5639" width="17.88671875" style="13" customWidth="1"/>
    <col min="5640" max="5640" width="2.109375" style="13" customWidth="1"/>
    <col min="5641" max="5642" width="15.6640625" style="13" customWidth="1"/>
    <col min="5643" max="5643" width="2.44140625" style="13" customWidth="1"/>
    <col min="5644" max="5644" width="17.109375" style="13" customWidth="1"/>
    <col min="5645" max="5645" width="18.44140625" style="13" customWidth="1"/>
    <col min="5646" max="5888" width="10" style="13"/>
    <col min="5889" max="5889" width="19.5546875" style="13" customWidth="1"/>
    <col min="5890" max="5890" width="1.5546875" style="13" customWidth="1"/>
    <col min="5891" max="5892" width="15.6640625" style="13" customWidth="1"/>
    <col min="5893" max="5893" width="2.33203125" style="13" customWidth="1"/>
    <col min="5894" max="5894" width="17.109375" style="13" customWidth="1"/>
    <col min="5895" max="5895" width="17.88671875" style="13" customWidth="1"/>
    <col min="5896" max="5896" width="2.109375" style="13" customWidth="1"/>
    <col min="5897" max="5898" width="15.6640625" style="13" customWidth="1"/>
    <col min="5899" max="5899" width="2.44140625" style="13" customWidth="1"/>
    <col min="5900" max="5900" width="17.109375" style="13" customWidth="1"/>
    <col min="5901" max="5901" width="18.44140625" style="13" customWidth="1"/>
    <col min="5902" max="6144" width="10" style="13"/>
    <col min="6145" max="6145" width="19.5546875" style="13" customWidth="1"/>
    <col min="6146" max="6146" width="1.5546875" style="13" customWidth="1"/>
    <col min="6147" max="6148" width="15.6640625" style="13" customWidth="1"/>
    <col min="6149" max="6149" width="2.33203125" style="13" customWidth="1"/>
    <col min="6150" max="6150" width="17.109375" style="13" customWidth="1"/>
    <col min="6151" max="6151" width="17.88671875" style="13" customWidth="1"/>
    <col min="6152" max="6152" width="2.109375" style="13" customWidth="1"/>
    <col min="6153" max="6154" width="15.6640625" style="13" customWidth="1"/>
    <col min="6155" max="6155" width="2.44140625" style="13" customWidth="1"/>
    <col min="6156" max="6156" width="17.109375" style="13" customWidth="1"/>
    <col min="6157" max="6157" width="18.44140625" style="13" customWidth="1"/>
    <col min="6158" max="6400" width="10" style="13"/>
    <col min="6401" max="6401" width="19.5546875" style="13" customWidth="1"/>
    <col min="6402" max="6402" width="1.5546875" style="13" customWidth="1"/>
    <col min="6403" max="6404" width="15.6640625" style="13" customWidth="1"/>
    <col min="6405" max="6405" width="2.33203125" style="13" customWidth="1"/>
    <col min="6406" max="6406" width="17.109375" style="13" customWidth="1"/>
    <col min="6407" max="6407" width="17.88671875" style="13" customWidth="1"/>
    <col min="6408" max="6408" width="2.109375" style="13" customWidth="1"/>
    <col min="6409" max="6410" width="15.6640625" style="13" customWidth="1"/>
    <col min="6411" max="6411" width="2.44140625" style="13" customWidth="1"/>
    <col min="6412" max="6412" width="17.109375" style="13" customWidth="1"/>
    <col min="6413" max="6413" width="18.44140625" style="13" customWidth="1"/>
    <col min="6414" max="6656" width="10" style="13"/>
    <col min="6657" max="6657" width="19.5546875" style="13" customWidth="1"/>
    <col min="6658" max="6658" width="1.5546875" style="13" customWidth="1"/>
    <col min="6659" max="6660" width="15.6640625" style="13" customWidth="1"/>
    <col min="6661" max="6661" width="2.33203125" style="13" customWidth="1"/>
    <col min="6662" max="6662" width="17.109375" style="13" customWidth="1"/>
    <col min="6663" max="6663" width="17.88671875" style="13" customWidth="1"/>
    <col min="6664" max="6664" width="2.109375" style="13" customWidth="1"/>
    <col min="6665" max="6666" width="15.6640625" style="13" customWidth="1"/>
    <col min="6667" max="6667" width="2.44140625" style="13" customWidth="1"/>
    <col min="6668" max="6668" width="17.109375" style="13" customWidth="1"/>
    <col min="6669" max="6669" width="18.44140625" style="13" customWidth="1"/>
    <col min="6670" max="6912" width="10" style="13"/>
    <col min="6913" max="6913" width="19.5546875" style="13" customWidth="1"/>
    <col min="6914" max="6914" width="1.5546875" style="13" customWidth="1"/>
    <col min="6915" max="6916" width="15.6640625" style="13" customWidth="1"/>
    <col min="6917" max="6917" width="2.33203125" style="13" customWidth="1"/>
    <col min="6918" max="6918" width="17.109375" style="13" customWidth="1"/>
    <col min="6919" max="6919" width="17.88671875" style="13" customWidth="1"/>
    <col min="6920" max="6920" width="2.109375" style="13" customWidth="1"/>
    <col min="6921" max="6922" width="15.6640625" style="13" customWidth="1"/>
    <col min="6923" max="6923" width="2.44140625" style="13" customWidth="1"/>
    <col min="6924" max="6924" width="17.109375" style="13" customWidth="1"/>
    <col min="6925" max="6925" width="18.44140625" style="13" customWidth="1"/>
    <col min="6926" max="7168" width="10" style="13"/>
    <col min="7169" max="7169" width="19.5546875" style="13" customWidth="1"/>
    <col min="7170" max="7170" width="1.5546875" style="13" customWidth="1"/>
    <col min="7171" max="7172" width="15.6640625" style="13" customWidth="1"/>
    <col min="7173" max="7173" width="2.33203125" style="13" customWidth="1"/>
    <col min="7174" max="7174" width="17.109375" style="13" customWidth="1"/>
    <col min="7175" max="7175" width="17.88671875" style="13" customWidth="1"/>
    <col min="7176" max="7176" width="2.109375" style="13" customWidth="1"/>
    <col min="7177" max="7178" width="15.6640625" style="13" customWidth="1"/>
    <col min="7179" max="7179" width="2.44140625" style="13" customWidth="1"/>
    <col min="7180" max="7180" width="17.109375" style="13" customWidth="1"/>
    <col min="7181" max="7181" width="18.44140625" style="13" customWidth="1"/>
    <col min="7182" max="7424" width="10" style="13"/>
    <col min="7425" max="7425" width="19.5546875" style="13" customWidth="1"/>
    <col min="7426" max="7426" width="1.5546875" style="13" customWidth="1"/>
    <col min="7427" max="7428" width="15.6640625" style="13" customWidth="1"/>
    <col min="7429" max="7429" width="2.33203125" style="13" customWidth="1"/>
    <col min="7430" max="7430" width="17.109375" style="13" customWidth="1"/>
    <col min="7431" max="7431" width="17.88671875" style="13" customWidth="1"/>
    <col min="7432" max="7432" width="2.109375" style="13" customWidth="1"/>
    <col min="7433" max="7434" width="15.6640625" style="13" customWidth="1"/>
    <col min="7435" max="7435" width="2.44140625" style="13" customWidth="1"/>
    <col min="7436" max="7436" width="17.109375" style="13" customWidth="1"/>
    <col min="7437" max="7437" width="18.44140625" style="13" customWidth="1"/>
    <col min="7438" max="7680" width="10" style="13"/>
    <col min="7681" max="7681" width="19.5546875" style="13" customWidth="1"/>
    <col min="7682" max="7682" width="1.5546875" style="13" customWidth="1"/>
    <col min="7683" max="7684" width="15.6640625" style="13" customWidth="1"/>
    <col min="7685" max="7685" width="2.33203125" style="13" customWidth="1"/>
    <col min="7686" max="7686" width="17.109375" style="13" customWidth="1"/>
    <col min="7687" max="7687" width="17.88671875" style="13" customWidth="1"/>
    <col min="7688" max="7688" width="2.109375" style="13" customWidth="1"/>
    <col min="7689" max="7690" width="15.6640625" style="13" customWidth="1"/>
    <col min="7691" max="7691" width="2.44140625" style="13" customWidth="1"/>
    <col min="7692" max="7692" width="17.109375" style="13" customWidth="1"/>
    <col min="7693" max="7693" width="18.44140625" style="13" customWidth="1"/>
    <col min="7694" max="7936" width="10" style="13"/>
    <col min="7937" max="7937" width="19.5546875" style="13" customWidth="1"/>
    <col min="7938" max="7938" width="1.5546875" style="13" customWidth="1"/>
    <col min="7939" max="7940" width="15.6640625" style="13" customWidth="1"/>
    <col min="7941" max="7941" width="2.33203125" style="13" customWidth="1"/>
    <col min="7942" max="7942" width="17.109375" style="13" customWidth="1"/>
    <col min="7943" max="7943" width="17.88671875" style="13" customWidth="1"/>
    <col min="7944" max="7944" width="2.109375" style="13" customWidth="1"/>
    <col min="7945" max="7946" width="15.6640625" style="13" customWidth="1"/>
    <col min="7947" max="7947" width="2.44140625" style="13" customWidth="1"/>
    <col min="7948" max="7948" width="17.109375" style="13" customWidth="1"/>
    <col min="7949" max="7949" width="18.44140625" style="13" customWidth="1"/>
    <col min="7950" max="8192" width="10" style="13"/>
    <col min="8193" max="8193" width="19.5546875" style="13" customWidth="1"/>
    <col min="8194" max="8194" width="1.5546875" style="13" customWidth="1"/>
    <col min="8195" max="8196" width="15.6640625" style="13" customWidth="1"/>
    <col min="8197" max="8197" width="2.33203125" style="13" customWidth="1"/>
    <col min="8198" max="8198" width="17.109375" style="13" customWidth="1"/>
    <col min="8199" max="8199" width="17.88671875" style="13" customWidth="1"/>
    <col min="8200" max="8200" width="2.109375" style="13" customWidth="1"/>
    <col min="8201" max="8202" width="15.6640625" style="13" customWidth="1"/>
    <col min="8203" max="8203" width="2.44140625" style="13" customWidth="1"/>
    <col min="8204" max="8204" width="17.109375" style="13" customWidth="1"/>
    <col min="8205" max="8205" width="18.44140625" style="13" customWidth="1"/>
    <col min="8206" max="8448" width="10" style="13"/>
    <col min="8449" max="8449" width="19.5546875" style="13" customWidth="1"/>
    <col min="8450" max="8450" width="1.5546875" style="13" customWidth="1"/>
    <col min="8451" max="8452" width="15.6640625" style="13" customWidth="1"/>
    <col min="8453" max="8453" width="2.33203125" style="13" customWidth="1"/>
    <col min="8454" max="8454" width="17.109375" style="13" customWidth="1"/>
    <col min="8455" max="8455" width="17.88671875" style="13" customWidth="1"/>
    <col min="8456" max="8456" width="2.109375" style="13" customWidth="1"/>
    <col min="8457" max="8458" width="15.6640625" style="13" customWidth="1"/>
    <col min="8459" max="8459" width="2.44140625" style="13" customWidth="1"/>
    <col min="8460" max="8460" width="17.109375" style="13" customWidth="1"/>
    <col min="8461" max="8461" width="18.44140625" style="13" customWidth="1"/>
    <col min="8462" max="8704" width="10" style="13"/>
    <col min="8705" max="8705" width="19.5546875" style="13" customWidth="1"/>
    <col min="8706" max="8706" width="1.5546875" style="13" customWidth="1"/>
    <col min="8707" max="8708" width="15.6640625" style="13" customWidth="1"/>
    <col min="8709" max="8709" width="2.33203125" style="13" customWidth="1"/>
    <col min="8710" max="8710" width="17.109375" style="13" customWidth="1"/>
    <col min="8711" max="8711" width="17.88671875" style="13" customWidth="1"/>
    <col min="8712" max="8712" width="2.109375" style="13" customWidth="1"/>
    <col min="8713" max="8714" width="15.6640625" style="13" customWidth="1"/>
    <col min="8715" max="8715" width="2.44140625" style="13" customWidth="1"/>
    <col min="8716" max="8716" width="17.109375" style="13" customWidth="1"/>
    <col min="8717" max="8717" width="18.44140625" style="13" customWidth="1"/>
    <col min="8718" max="8960" width="10" style="13"/>
    <col min="8961" max="8961" width="19.5546875" style="13" customWidth="1"/>
    <col min="8962" max="8962" width="1.5546875" style="13" customWidth="1"/>
    <col min="8963" max="8964" width="15.6640625" style="13" customWidth="1"/>
    <col min="8965" max="8965" width="2.33203125" style="13" customWidth="1"/>
    <col min="8966" max="8966" width="17.109375" style="13" customWidth="1"/>
    <col min="8967" max="8967" width="17.88671875" style="13" customWidth="1"/>
    <col min="8968" max="8968" width="2.109375" style="13" customWidth="1"/>
    <col min="8969" max="8970" width="15.6640625" style="13" customWidth="1"/>
    <col min="8971" max="8971" width="2.44140625" style="13" customWidth="1"/>
    <col min="8972" max="8972" width="17.109375" style="13" customWidth="1"/>
    <col min="8973" max="8973" width="18.44140625" style="13" customWidth="1"/>
    <col min="8974" max="9216" width="10" style="13"/>
    <col min="9217" max="9217" width="19.5546875" style="13" customWidth="1"/>
    <col min="9218" max="9218" width="1.5546875" style="13" customWidth="1"/>
    <col min="9219" max="9220" width="15.6640625" style="13" customWidth="1"/>
    <col min="9221" max="9221" width="2.33203125" style="13" customWidth="1"/>
    <col min="9222" max="9222" width="17.109375" style="13" customWidth="1"/>
    <col min="9223" max="9223" width="17.88671875" style="13" customWidth="1"/>
    <col min="9224" max="9224" width="2.109375" style="13" customWidth="1"/>
    <col min="9225" max="9226" width="15.6640625" style="13" customWidth="1"/>
    <col min="9227" max="9227" width="2.44140625" style="13" customWidth="1"/>
    <col min="9228" max="9228" width="17.109375" style="13" customWidth="1"/>
    <col min="9229" max="9229" width="18.44140625" style="13" customWidth="1"/>
    <col min="9230" max="9472" width="10" style="13"/>
    <col min="9473" max="9473" width="19.5546875" style="13" customWidth="1"/>
    <col min="9474" max="9474" width="1.5546875" style="13" customWidth="1"/>
    <col min="9475" max="9476" width="15.6640625" style="13" customWidth="1"/>
    <col min="9477" max="9477" width="2.33203125" style="13" customWidth="1"/>
    <col min="9478" max="9478" width="17.109375" style="13" customWidth="1"/>
    <col min="9479" max="9479" width="17.88671875" style="13" customWidth="1"/>
    <col min="9480" max="9480" width="2.109375" style="13" customWidth="1"/>
    <col min="9481" max="9482" width="15.6640625" style="13" customWidth="1"/>
    <col min="9483" max="9483" width="2.44140625" style="13" customWidth="1"/>
    <col min="9484" max="9484" width="17.109375" style="13" customWidth="1"/>
    <col min="9485" max="9485" width="18.44140625" style="13" customWidth="1"/>
    <col min="9486" max="9728" width="10" style="13"/>
    <col min="9729" max="9729" width="19.5546875" style="13" customWidth="1"/>
    <col min="9730" max="9730" width="1.5546875" style="13" customWidth="1"/>
    <col min="9731" max="9732" width="15.6640625" style="13" customWidth="1"/>
    <col min="9733" max="9733" width="2.33203125" style="13" customWidth="1"/>
    <col min="9734" max="9734" width="17.109375" style="13" customWidth="1"/>
    <col min="9735" max="9735" width="17.88671875" style="13" customWidth="1"/>
    <col min="9736" max="9736" width="2.109375" style="13" customWidth="1"/>
    <col min="9737" max="9738" width="15.6640625" style="13" customWidth="1"/>
    <col min="9739" max="9739" width="2.44140625" style="13" customWidth="1"/>
    <col min="9740" max="9740" width="17.109375" style="13" customWidth="1"/>
    <col min="9741" max="9741" width="18.44140625" style="13" customWidth="1"/>
    <col min="9742" max="9984" width="10" style="13"/>
    <col min="9985" max="9985" width="19.5546875" style="13" customWidth="1"/>
    <col min="9986" max="9986" width="1.5546875" style="13" customWidth="1"/>
    <col min="9987" max="9988" width="15.6640625" style="13" customWidth="1"/>
    <col min="9989" max="9989" width="2.33203125" style="13" customWidth="1"/>
    <col min="9990" max="9990" width="17.109375" style="13" customWidth="1"/>
    <col min="9991" max="9991" width="17.88671875" style="13" customWidth="1"/>
    <col min="9992" max="9992" width="2.109375" style="13" customWidth="1"/>
    <col min="9993" max="9994" width="15.6640625" style="13" customWidth="1"/>
    <col min="9995" max="9995" width="2.44140625" style="13" customWidth="1"/>
    <col min="9996" max="9996" width="17.109375" style="13" customWidth="1"/>
    <col min="9997" max="9997" width="18.44140625" style="13" customWidth="1"/>
    <col min="9998" max="10240" width="10" style="13"/>
    <col min="10241" max="10241" width="19.5546875" style="13" customWidth="1"/>
    <col min="10242" max="10242" width="1.5546875" style="13" customWidth="1"/>
    <col min="10243" max="10244" width="15.6640625" style="13" customWidth="1"/>
    <col min="10245" max="10245" width="2.33203125" style="13" customWidth="1"/>
    <col min="10246" max="10246" width="17.109375" style="13" customWidth="1"/>
    <col min="10247" max="10247" width="17.88671875" style="13" customWidth="1"/>
    <col min="10248" max="10248" width="2.109375" style="13" customWidth="1"/>
    <col min="10249" max="10250" width="15.6640625" style="13" customWidth="1"/>
    <col min="10251" max="10251" width="2.44140625" style="13" customWidth="1"/>
    <col min="10252" max="10252" width="17.109375" style="13" customWidth="1"/>
    <col min="10253" max="10253" width="18.44140625" style="13" customWidth="1"/>
    <col min="10254" max="10496" width="10" style="13"/>
    <col min="10497" max="10497" width="19.5546875" style="13" customWidth="1"/>
    <col min="10498" max="10498" width="1.5546875" style="13" customWidth="1"/>
    <col min="10499" max="10500" width="15.6640625" style="13" customWidth="1"/>
    <col min="10501" max="10501" width="2.33203125" style="13" customWidth="1"/>
    <col min="10502" max="10502" width="17.109375" style="13" customWidth="1"/>
    <col min="10503" max="10503" width="17.88671875" style="13" customWidth="1"/>
    <col min="10504" max="10504" width="2.109375" style="13" customWidth="1"/>
    <col min="10505" max="10506" width="15.6640625" style="13" customWidth="1"/>
    <col min="10507" max="10507" width="2.44140625" style="13" customWidth="1"/>
    <col min="10508" max="10508" width="17.109375" style="13" customWidth="1"/>
    <col min="10509" max="10509" width="18.44140625" style="13" customWidth="1"/>
    <col min="10510" max="10752" width="10" style="13"/>
    <col min="10753" max="10753" width="19.5546875" style="13" customWidth="1"/>
    <col min="10754" max="10754" width="1.5546875" style="13" customWidth="1"/>
    <col min="10755" max="10756" width="15.6640625" style="13" customWidth="1"/>
    <col min="10757" max="10757" width="2.33203125" style="13" customWidth="1"/>
    <col min="10758" max="10758" width="17.109375" style="13" customWidth="1"/>
    <col min="10759" max="10759" width="17.88671875" style="13" customWidth="1"/>
    <col min="10760" max="10760" width="2.109375" style="13" customWidth="1"/>
    <col min="10761" max="10762" width="15.6640625" style="13" customWidth="1"/>
    <col min="10763" max="10763" width="2.44140625" style="13" customWidth="1"/>
    <col min="10764" max="10764" width="17.109375" style="13" customWidth="1"/>
    <col min="10765" max="10765" width="18.44140625" style="13" customWidth="1"/>
    <col min="10766" max="11008" width="10" style="13"/>
    <col min="11009" max="11009" width="19.5546875" style="13" customWidth="1"/>
    <col min="11010" max="11010" width="1.5546875" style="13" customWidth="1"/>
    <col min="11011" max="11012" width="15.6640625" style="13" customWidth="1"/>
    <col min="11013" max="11013" width="2.33203125" style="13" customWidth="1"/>
    <col min="11014" max="11014" width="17.109375" style="13" customWidth="1"/>
    <col min="11015" max="11015" width="17.88671875" style="13" customWidth="1"/>
    <col min="11016" max="11016" width="2.109375" style="13" customWidth="1"/>
    <col min="11017" max="11018" width="15.6640625" style="13" customWidth="1"/>
    <col min="11019" max="11019" width="2.44140625" style="13" customWidth="1"/>
    <col min="11020" max="11020" width="17.109375" style="13" customWidth="1"/>
    <col min="11021" max="11021" width="18.44140625" style="13" customWidth="1"/>
    <col min="11022" max="11264" width="10" style="13"/>
    <col min="11265" max="11265" width="19.5546875" style="13" customWidth="1"/>
    <col min="11266" max="11266" width="1.5546875" style="13" customWidth="1"/>
    <col min="11267" max="11268" width="15.6640625" style="13" customWidth="1"/>
    <col min="11269" max="11269" width="2.33203125" style="13" customWidth="1"/>
    <col min="11270" max="11270" width="17.109375" style="13" customWidth="1"/>
    <col min="11271" max="11271" width="17.88671875" style="13" customWidth="1"/>
    <col min="11272" max="11272" width="2.109375" style="13" customWidth="1"/>
    <col min="11273" max="11274" width="15.6640625" style="13" customWidth="1"/>
    <col min="11275" max="11275" width="2.44140625" style="13" customWidth="1"/>
    <col min="11276" max="11276" width="17.109375" style="13" customWidth="1"/>
    <col min="11277" max="11277" width="18.44140625" style="13" customWidth="1"/>
    <col min="11278" max="11520" width="10" style="13"/>
    <col min="11521" max="11521" width="19.5546875" style="13" customWidth="1"/>
    <col min="11522" max="11522" width="1.5546875" style="13" customWidth="1"/>
    <col min="11523" max="11524" width="15.6640625" style="13" customWidth="1"/>
    <col min="11525" max="11525" width="2.33203125" style="13" customWidth="1"/>
    <col min="11526" max="11526" width="17.109375" style="13" customWidth="1"/>
    <col min="11527" max="11527" width="17.88671875" style="13" customWidth="1"/>
    <col min="11528" max="11528" width="2.109375" style="13" customWidth="1"/>
    <col min="11529" max="11530" width="15.6640625" style="13" customWidth="1"/>
    <col min="11531" max="11531" width="2.44140625" style="13" customWidth="1"/>
    <col min="11532" max="11532" width="17.109375" style="13" customWidth="1"/>
    <col min="11533" max="11533" width="18.44140625" style="13" customWidth="1"/>
    <col min="11534" max="11776" width="10" style="13"/>
    <col min="11777" max="11777" width="19.5546875" style="13" customWidth="1"/>
    <col min="11778" max="11778" width="1.5546875" style="13" customWidth="1"/>
    <col min="11779" max="11780" width="15.6640625" style="13" customWidth="1"/>
    <col min="11781" max="11781" width="2.33203125" style="13" customWidth="1"/>
    <col min="11782" max="11782" width="17.109375" style="13" customWidth="1"/>
    <col min="11783" max="11783" width="17.88671875" style="13" customWidth="1"/>
    <col min="11784" max="11784" width="2.109375" style="13" customWidth="1"/>
    <col min="11785" max="11786" width="15.6640625" style="13" customWidth="1"/>
    <col min="11787" max="11787" width="2.44140625" style="13" customWidth="1"/>
    <col min="11788" max="11788" width="17.109375" style="13" customWidth="1"/>
    <col min="11789" max="11789" width="18.44140625" style="13" customWidth="1"/>
    <col min="11790" max="12032" width="10" style="13"/>
    <col min="12033" max="12033" width="19.5546875" style="13" customWidth="1"/>
    <col min="12034" max="12034" width="1.5546875" style="13" customWidth="1"/>
    <col min="12035" max="12036" width="15.6640625" style="13" customWidth="1"/>
    <col min="12037" max="12037" width="2.33203125" style="13" customWidth="1"/>
    <col min="12038" max="12038" width="17.109375" style="13" customWidth="1"/>
    <col min="12039" max="12039" width="17.88671875" style="13" customWidth="1"/>
    <col min="12040" max="12040" width="2.109375" style="13" customWidth="1"/>
    <col min="12041" max="12042" width="15.6640625" style="13" customWidth="1"/>
    <col min="12043" max="12043" width="2.44140625" style="13" customWidth="1"/>
    <col min="12044" max="12044" width="17.109375" style="13" customWidth="1"/>
    <col min="12045" max="12045" width="18.44140625" style="13" customWidth="1"/>
    <col min="12046" max="12288" width="10" style="13"/>
    <col min="12289" max="12289" width="19.5546875" style="13" customWidth="1"/>
    <col min="12290" max="12290" width="1.5546875" style="13" customWidth="1"/>
    <col min="12291" max="12292" width="15.6640625" style="13" customWidth="1"/>
    <col min="12293" max="12293" width="2.33203125" style="13" customWidth="1"/>
    <col min="12294" max="12294" width="17.109375" style="13" customWidth="1"/>
    <col min="12295" max="12295" width="17.88671875" style="13" customWidth="1"/>
    <col min="12296" max="12296" width="2.109375" style="13" customWidth="1"/>
    <col min="12297" max="12298" width="15.6640625" style="13" customWidth="1"/>
    <col min="12299" max="12299" width="2.44140625" style="13" customWidth="1"/>
    <col min="12300" max="12300" width="17.109375" style="13" customWidth="1"/>
    <col min="12301" max="12301" width="18.44140625" style="13" customWidth="1"/>
    <col min="12302" max="12544" width="10" style="13"/>
    <col min="12545" max="12545" width="19.5546875" style="13" customWidth="1"/>
    <col min="12546" max="12546" width="1.5546875" style="13" customWidth="1"/>
    <col min="12547" max="12548" width="15.6640625" style="13" customWidth="1"/>
    <col min="12549" max="12549" width="2.33203125" style="13" customWidth="1"/>
    <col min="12550" max="12550" width="17.109375" style="13" customWidth="1"/>
    <col min="12551" max="12551" width="17.88671875" style="13" customWidth="1"/>
    <col min="12552" max="12552" width="2.109375" style="13" customWidth="1"/>
    <col min="12553" max="12554" width="15.6640625" style="13" customWidth="1"/>
    <col min="12555" max="12555" width="2.44140625" style="13" customWidth="1"/>
    <col min="12556" max="12556" width="17.109375" style="13" customWidth="1"/>
    <col min="12557" max="12557" width="18.44140625" style="13" customWidth="1"/>
    <col min="12558" max="12800" width="10" style="13"/>
    <col min="12801" max="12801" width="19.5546875" style="13" customWidth="1"/>
    <col min="12802" max="12802" width="1.5546875" style="13" customWidth="1"/>
    <col min="12803" max="12804" width="15.6640625" style="13" customWidth="1"/>
    <col min="12805" max="12805" width="2.33203125" style="13" customWidth="1"/>
    <col min="12806" max="12806" width="17.109375" style="13" customWidth="1"/>
    <col min="12807" max="12807" width="17.88671875" style="13" customWidth="1"/>
    <col min="12808" max="12808" width="2.109375" style="13" customWidth="1"/>
    <col min="12809" max="12810" width="15.6640625" style="13" customWidth="1"/>
    <col min="12811" max="12811" width="2.44140625" style="13" customWidth="1"/>
    <col min="12812" max="12812" width="17.109375" style="13" customWidth="1"/>
    <col min="12813" max="12813" width="18.44140625" style="13" customWidth="1"/>
    <col min="12814" max="13056" width="10" style="13"/>
    <col min="13057" max="13057" width="19.5546875" style="13" customWidth="1"/>
    <col min="13058" max="13058" width="1.5546875" style="13" customWidth="1"/>
    <col min="13059" max="13060" width="15.6640625" style="13" customWidth="1"/>
    <col min="13061" max="13061" width="2.33203125" style="13" customWidth="1"/>
    <col min="13062" max="13062" width="17.109375" style="13" customWidth="1"/>
    <col min="13063" max="13063" width="17.88671875" style="13" customWidth="1"/>
    <col min="13064" max="13064" width="2.109375" style="13" customWidth="1"/>
    <col min="13065" max="13066" width="15.6640625" style="13" customWidth="1"/>
    <col min="13067" max="13067" width="2.44140625" style="13" customWidth="1"/>
    <col min="13068" max="13068" width="17.109375" style="13" customWidth="1"/>
    <col min="13069" max="13069" width="18.44140625" style="13" customWidth="1"/>
    <col min="13070" max="13312" width="10" style="13"/>
    <col min="13313" max="13313" width="19.5546875" style="13" customWidth="1"/>
    <col min="13314" max="13314" width="1.5546875" style="13" customWidth="1"/>
    <col min="13315" max="13316" width="15.6640625" style="13" customWidth="1"/>
    <col min="13317" max="13317" width="2.33203125" style="13" customWidth="1"/>
    <col min="13318" max="13318" width="17.109375" style="13" customWidth="1"/>
    <col min="13319" max="13319" width="17.88671875" style="13" customWidth="1"/>
    <col min="13320" max="13320" width="2.109375" style="13" customWidth="1"/>
    <col min="13321" max="13322" width="15.6640625" style="13" customWidth="1"/>
    <col min="13323" max="13323" width="2.44140625" style="13" customWidth="1"/>
    <col min="13324" max="13324" width="17.109375" style="13" customWidth="1"/>
    <col min="13325" max="13325" width="18.44140625" style="13" customWidth="1"/>
    <col min="13326" max="13568" width="10" style="13"/>
    <col min="13569" max="13569" width="19.5546875" style="13" customWidth="1"/>
    <col min="13570" max="13570" width="1.5546875" style="13" customWidth="1"/>
    <col min="13571" max="13572" width="15.6640625" style="13" customWidth="1"/>
    <col min="13573" max="13573" width="2.33203125" style="13" customWidth="1"/>
    <col min="13574" max="13574" width="17.109375" style="13" customWidth="1"/>
    <col min="13575" max="13575" width="17.88671875" style="13" customWidth="1"/>
    <col min="13576" max="13576" width="2.109375" style="13" customWidth="1"/>
    <col min="13577" max="13578" width="15.6640625" style="13" customWidth="1"/>
    <col min="13579" max="13579" width="2.44140625" style="13" customWidth="1"/>
    <col min="13580" max="13580" width="17.109375" style="13" customWidth="1"/>
    <col min="13581" max="13581" width="18.44140625" style="13" customWidth="1"/>
    <col min="13582" max="13824" width="10" style="13"/>
    <col min="13825" max="13825" width="19.5546875" style="13" customWidth="1"/>
    <col min="13826" max="13826" width="1.5546875" style="13" customWidth="1"/>
    <col min="13827" max="13828" width="15.6640625" style="13" customWidth="1"/>
    <col min="13829" max="13829" width="2.33203125" style="13" customWidth="1"/>
    <col min="13830" max="13830" width="17.109375" style="13" customWidth="1"/>
    <col min="13831" max="13831" width="17.88671875" style="13" customWidth="1"/>
    <col min="13832" max="13832" width="2.109375" style="13" customWidth="1"/>
    <col min="13833" max="13834" width="15.6640625" style="13" customWidth="1"/>
    <col min="13835" max="13835" width="2.44140625" style="13" customWidth="1"/>
    <col min="13836" max="13836" width="17.109375" style="13" customWidth="1"/>
    <col min="13837" max="13837" width="18.44140625" style="13" customWidth="1"/>
    <col min="13838" max="14080" width="10" style="13"/>
    <col min="14081" max="14081" width="19.5546875" style="13" customWidth="1"/>
    <col min="14082" max="14082" width="1.5546875" style="13" customWidth="1"/>
    <col min="14083" max="14084" width="15.6640625" style="13" customWidth="1"/>
    <col min="14085" max="14085" width="2.33203125" style="13" customWidth="1"/>
    <col min="14086" max="14086" width="17.109375" style="13" customWidth="1"/>
    <col min="14087" max="14087" width="17.88671875" style="13" customWidth="1"/>
    <col min="14088" max="14088" width="2.109375" style="13" customWidth="1"/>
    <col min="14089" max="14090" width="15.6640625" style="13" customWidth="1"/>
    <col min="14091" max="14091" width="2.44140625" style="13" customWidth="1"/>
    <col min="14092" max="14092" width="17.109375" style="13" customWidth="1"/>
    <col min="14093" max="14093" width="18.44140625" style="13" customWidth="1"/>
    <col min="14094" max="14336" width="10" style="13"/>
    <col min="14337" max="14337" width="19.5546875" style="13" customWidth="1"/>
    <col min="14338" max="14338" width="1.5546875" style="13" customWidth="1"/>
    <col min="14339" max="14340" width="15.6640625" style="13" customWidth="1"/>
    <col min="14341" max="14341" width="2.33203125" style="13" customWidth="1"/>
    <col min="14342" max="14342" width="17.109375" style="13" customWidth="1"/>
    <col min="14343" max="14343" width="17.88671875" style="13" customWidth="1"/>
    <col min="14344" max="14344" width="2.109375" style="13" customWidth="1"/>
    <col min="14345" max="14346" width="15.6640625" style="13" customWidth="1"/>
    <col min="14347" max="14347" width="2.44140625" style="13" customWidth="1"/>
    <col min="14348" max="14348" width="17.109375" style="13" customWidth="1"/>
    <col min="14349" max="14349" width="18.44140625" style="13" customWidth="1"/>
    <col min="14350" max="14592" width="10" style="13"/>
    <col min="14593" max="14593" width="19.5546875" style="13" customWidth="1"/>
    <col min="14594" max="14594" width="1.5546875" style="13" customWidth="1"/>
    <col min="14595" max="14596" width="15.6640625" style="13" customWidth="1"/>
    <col min="14597" max="14597" width="2.33203125" style="13" customWidth="1"/>
    <col min="14598" max="14598" width="17.109375" style="13" customWidth="1"/>
    <col min="14599" max="14599" width="17.88671875" style="13" customWidth="1"/>
    <col min="14600" max="14600" width="2.109375" style="13" customWidth="1"/>
    <col min="14601" max="14602" width="15.6640625" style="13" customWidth="1"/>
    <col min="14603" max="14603" width="2.44140625" style="13" customWidth="1"/>
    <col min="14604" max="14604" width="17.109375" style="13" customWidth="1"/>
    <col min="14605" max="14605" width="18.44140625" style="13" customWidth="1"/>
    <col min="14606" max="14848" width="10" style="13"/>
    <col min="14849" max="14849" width="19.5546875" style="13" customWidth="1"/>
    <col min="14850" max="14850" width="1.5546875" style="13" customWidth="1"/>
    <col min="14851" max="14852" width="15.6640625" style="13" customWidth="1"/>
    <col min="14853" max="14853" width="2.33203125" style="13" customWidth="1"/>
    <col min="14854" max="14854" width="17.109375" style="13" customWidth="1"/>
    <col min="14855" max="14855" width="17.88671875" style="13" customWidth="1"/>
    <col min="14856" max="14856" width="2.109375" style="13" customWidth="1"/>
    <col min="14857" max="14858" width="15.6640625" style="13" customWidth="1"/>
    <col min="14859" max="14859" width="2.44140625" style="13" customWidth="1"/>
    <col min="14860" max="14860" width="17.109375" style="13" customWidth="1"/>
    <col min="14861" max="14861" width="18.44140625" style="13" customWidth="1"/>
    <col min="14862" max="15104" width="10" style="13"/>
    <col min="15105" max="15105" width="19.5546875" style="13" customWidth="1"/>
    <col min="15106" max="15106" width="1.5546875" style="13" customWidth="1"/>
    <col min="15107" max="15108" width="15.6640625" style="13" customWidth="1"/>
    <col min="15109" max="15109" width="2.33203125" style="13" customWidth="1"/>
    <col min="15110" max="15110" width="17.109375" style="13" customWidth="1"/>
    <col min="15111" max="15111" width="17.88671875" style="13" customWidth="1"/>
    <col min="15112" max="15112" width="2.109375" style="13" customWidth="1"/>
    <col min="15113" max="15114" width="15.6640625" style="13" customWidth="1"/>
    <col min="15115" max="15115" width="2.44140625" style="13" customWidth="1"/>
    <col min="15116" max="15116" width="17.109375" style="13" customWidth="1"/>
    <col min="15117" max="15117" width="18.44140625" style="13" customWidth="1"/>
    <col min="15118" max="15360" width="10" style="13"/>
    <col min="15361" max="15361" width="19.5546875" style="13" customWidth="1"/>
    <col min="15362" max="15362" width="1.5546875" style="13" customWidth="1"/>
    <col min="15363" max="15364" width="15.6640625" style="13" customWidth="1"/>
    <col min="15365" max="15365" width="2.33203125" style="13" customWidth="1"/>
    <col min="15366" max="15366" width="17.109375" style="13" customWidth="1"/>
    <col min="15367" max="15367" width="17.88671875" style="13" customWidth="1"/>
    <col min="15368" max="15368" width="2.109375" style="13" customWidth="1"/>
    <col min="15369" max="15370" width="15.6640625" style="13" customWidth="1"/>
    <col min="15371" max="15371" width="2.44140625" style="13" customWidth="1"/>
    <col min="15372" max="15372" width="17.109375" style="13" customWidth="1"/>
    <col min="15373" max="15373" width="18.44140625" style="13" customWidth="1"/>
    <col min="15374" max="15616" width="10" style="13"/>
    <col min="15617" max="15617" width="19.5546875" style="13" customWidth="1"/>
    <col min="15618" max="15618" width="1.5546875" style="13" customWidth="1"/>
    <col min="15619" max="15620" width="15.6640625" style="13" customWidth="1"/>
    <col min="15621" max="15621" width="2.33203125" style="13" customWidth="1"/>
    <col min="15622" max="15622" width="17.109375" style="13" customWidth="1"/>
    <col min="15623" max="15623" width="17.88671875" style="13" customWidth="1"/>
    <col min="15624" max="15624" width="2.109375" style="13" customWidth="1"/>
    <col min="15625" max="15626" width="15.6640625" style="13" customWidth="1"/>
    <col min="15627" max="15627" width="2.44140625" style="13" customWidth="1"/>
    <col min="15628" max="15628" width="17.109375" style="13" customWidth="1"/>
    <col min="15629" max="15629" width="18.44140625" style="13" customWidth="1"/>
    <col min="15630" max="15872" width="10" style="13"/>
    <col min="15873" max="15873" width="19.5546875" style="13" customWidth="1"/>
    <col min="15874" max="15874" width="1.5546875" style="13" customWidth="1"/>
    <col min="15875" max="15876" width="15.6640625" style="13" customWidth="1"/>
    <col min="15877" max="15877" width="2.33203125" style="13" customWidth="1"/>
    <col min="15878" max="15878" width="17.109375" style="13" customWidth="1"/>
    <col min="15879" max="15879" width="17.88671875" style="13" customWidth="1"/>
    <col min="15880" max="15880" width="2.109375" style="13" customWidth="1"/>
    <col min="15881" max="15882" width="15.6640625" style="13" customWidth="1"/>
    <col min="15883" max="15883" width="2.44140625" style="13" customWidth="1"/>
    <col min="15884" max="15884" width="17.109375" style="13" customWidth="1"/>
    <col min="15885" max="15885" width="18.44140625" style="13" customWidth="1"/>
    <col min="15886" max="16128" width="10" style="13"/>
    <col min="16129" max="16129" width="19.5546875" style="13" customWidth="1"/>
    <col min="16130" max="16130" width="1.5546875" style="13" customWidth="1"/>
    <col min="16131" max="16132" width="15.6640625" style="13" customWidth="1"/>
    <col min="16133" max="16133" width="2.33203125" style="13" customWidth="1"/>
    <col min="16134" max="16134" width="17.109375" style="13" customWidth="1"/>
    <col min="16135" max="16135" width="17.88671875" style="13" customWidth="1"/>
    <col min="16136" max="16136" width="2.109375" style="13" customWidth="1"/>
    <col min="16137" max="16138" width="15.6640625" style="13" customWidth="1"/>
    <col min="16139" max="16139" width="2.44140625" style="13" customWidth="1"/>
    <col min="16140" max="16140" width="17.109375" style="13" customWidth="1"/>
    <col min="16141" max="16141" width="18.44140625" style="13" customWidth="1"/>
    <col min="16142" max="16384" width="10" style="13"/>
  </cols>
  <sheetData>
    <row r="1" spans="1:13" s="434" customFormat="1" ht="19.8">
      <c r="A1" s="1" t="s">
        <v>275</v>
      </c>
      <c r="B1" s="1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</row>
    <row r="2" spans="1:13" s="434" customFormat="1">
      <c r="C2" s="435"/>
      <c r="D2" s="435"/>
      <c r="E2" s="435"/>
      <c r="F2" s="435"/>
      <c r="G2" s="435"/>
      <c r="H2" s="435"/>
      <c r="I2" s="435"/>
      <c r="J2" s="435"/>
      <c r="K2" s="435"/>
      <c r="L2" s="5"/>
      <c r="M2" s="435" t="s">
        <v>276</v>
      </c>
    </row>
    <row r="3" spans="1:13" s="434" customFormat="1">
      <c r="A3" s="436"/>
      <c r="B3" s="436"/>
      <c r="C3" s="435"/>
      <c r="D3" s="435"/>
      <c r="E3" s="435"/>
      <c r="F3" s="435"/>
      <c r="G3" s="435"/>
      <c r="H3" s="435"/>
      <c r="I3" s="435"/>
      <c r="J3" s="435"/>
      <c r="K3" s="435"/>
      <c r="L3" s="5"/>
      <c r="M3" s="435" t="s">
        <v>277</v>
      </c>
    </row>
    <row r="4" spans="1:13">
      <c r="M4" s="5"/>
    </row>
    <row r="5" spans="1:13" s="434" customFormat="1">
      <c r="A5" s="438" t="s">
        <v>278</v>
      </c>
      <c r="B5" s="439"/>
      <c r="C5" s="440" t="s">
        <v>279</v>
      </c>
      <c r="D5" s="441" t="s">
        <v>280</v>
      </c>
      <c r="E5" s="439"/>
      <c r="F5" s="440" t="s">
        <v>281</v>
      </c>
      <c r="G5" s="442" t="s">
        <v>282</v>
      </c>
      <c r="H5" s="439"/>
      <c r="I5" s="440" t="s">
        <v>283</v>
      </c>
      <c r="J5" s="441" t="s">
        <v>284</v>
      </c>
      <c r="K5" s="439"/>
      <c r="L5" s="440" t="s">
        <v>285</v>
      </c>
      <c r="M5" s="442" t="s">
        <v>286</v>
      </c>
    </row>
    <row r="6" spans="1:13">
      <c r="A6" s="443">
        <v>85121010001</v>
      </c>
      <c r="B6" s="444"/>
      <c r="C6" s="445"/>
      <c r="D6" s="446"/>
      <c r="E6" s="445"/>
      <c r="F6" s="445"/>
      <c r="G6" s="446"/>
      <c r="H6" s="445"/>
      <c r="I6" s="445"/>
      <c r="J6" s="446"/>
      <c r="K6" s="445"/>
      <c r="L6" s="445"/>
      <c r="M6" s="446"/>
    </row>
    <row r="7" spans="1:13">
      <c r="A7" s="447" t="s">
        <v>287</v>
      </c>
      <c r="B7" s="448"/>
      <c r="C7" s="449">
        <f>[41]二全年出口類別合計驗算!S4</f>
        <v>24911</v>
      </c>
      <c r="D7" s="449">
        <f>[41]二全年出口類別合計驗算!T4</f>
        <v>2573211</v>
      </c>
      <c r="E7" s="449"/>
      <c r="F7" s="449">
        <f>[41]二全年出口類別合計驗算!AA4</f>
        <v>193432</v>
      </c>
      <c r="G7" s="450">
        <f>[41]二全年出口類別合計驗算!AC4</f>
        <v>15734830</v>
      </c>
      <c r="H7" s="449"/>
      <c r="I7" s="449">
        <f>[41]一全年進口類別合計驗算!S5</f>
        <v>4338</v>
      </c>
      <c r="J7" s="449">
        <f>[41]一全年進口類別合計驗算!T5</f>
        <v>131460</v>
      </c>
      <c r="K7" s="449"/>
      <c r="L7" s="449">
        <f>[41]一全年進口類別合計驗算!AA5</f>
        <v>40592</v>
      </c>
      <c r="M7" s="450">
        <f>[41]一全年進口類別合計驗算!AC5</f>
        <v>1507873</v>
      </c>
    </row>
    <row r="8" spans="1:13">
      <c r="A8" s="447" t="s">
        <v>288</v>
      </c>
      <c r="B8" s="159" t="s">
        <v>289</v>
      </c>
      <c r="C8" s="449">
        <f>[41]二全年出口類別合計驗算!S5</f>
        <v>214367</v>
      </c>
      <c r="D8" s="450" t="s">
        <v>290</v>
      </c>
      <c r="E8" s="159" t="s">
        <v>289</v>
      </c>
      <c r="F8" s="451">
        <f>[41]二全年出口類別合計驗算!AA5</f>
        <v>1628144</v>
      </c>
      <c r="G8" s="450" t="s">
        <v>290</v>
      </c>
      <c r="H8" s="159" t="s">
        <v>289</v>
      </c>
      <c r="I8" s="449">
        <f>[41]一全年進口類別合計驗算!S6</f>
        <v>61215</v>
      </c>
      <c r="J8" s="450" t="s">
        <v>290</v>
      </c>
      <c r="K8" s="449" t="s">
        <v>289</v>
      </c>
      <c r="L8" s="449">
        <f>[41]一全年進口類別合計驗算!AA6</f>
        <v>516141</v>
      </c>
      <c r="M8" s="450" t="s">
        <v>290</v>
      </c>
    </row>
    <row r="9" spans="1:13">
      <c r="A9" s="452">
        <v>85121020009</v>
      </c>
      <c r="B9" s="453"/>
      <c r="C9" s="454"/>
      <c r="D9" s="455"/>
      <c r="E9" s="454"/>
      <c r="F9" s="454"/>
      <c r="G9" s="455"/>
      <c r="H9" s="454"/>
      <c r="I9" s="454"/>
      <c r="J9" s="455"/>
      <c r="K9" s="454"/>
      <c r="L9" s="454"/>
      <c r="M9" s="455"/>
    </row>
    <row r="10" spans="1:13">
      <c r="A10" s="447" t="s">
        <v>291</v>
      </c>
      <c r="B10" s="448"/>
      <c r="C10" s="449">
        <f>[41]二全年出口類別合計驗算!S7</f>
        <v>3673</v>
      </c>
      <c r="D10" s="449">
        <f>[41]二全年出口類別合計驗算!T7</f>
        <v>274583</v>
      </c>
      <c r="E10" s="449"/>
      <c r="F10" s="449">
        <f>[41]二全年出口類別合計驗算!AA7</f>
        <v>29875</v>
      </c>
      <c r="G10" s="450">
        <f>[41]二全年出口類別合計驗算!AC7</f>
        <v>2256628</v>
      </c>
      <c r="H10" s="449"/>
      <c r="I10" s="449">
        <f>[41]一全年進口類別合計驗算!S8</f>
        <v>3352</v>
      </c>
      <c r="J10" s="449">
        <f>[41]一全年進口類別合計驗算!T8</f>
        <v>106489</v>
      </c>
      <c r="K10" s="449"/>
      <c r="L10" s="449">
        <f>[41]一全年進口類別合計驗算!AA8</f>
        <v>24071</v>
      </c>
      <c r="M10" s="450">
        <f>[41]一全年進口類別合計驗算!AC8</f>
        <v>1100824</v>
      </c>
    </row>
    <row r="11" spans="1:13">
      <c r="A11" s="447" t="s">
        <v>292</v>
      </c>
      <c r="B11" s="159" t="s">
        <v>289</v>
      </c>
      <c r="C11" s="449">
        <f>[41]二全年出口類別合計驗算!S8</f>
        <v>44875</v>
      </c>
      <c r="D11" s="450" t="s">
        <v>290</v>
      </c>
      <c r="E11" s="159" t="s">
        <v>289</v>
      </c>
      <c r="F11" s="456">
        <f>[41]二全年出口類別合計驗算!AA8</f>
        <v>345655</v>
      </c>
      <c r="G11" s="450" t="s">
        <v>293</v>
      </c>
      <c r="H11" s="159" t="s">
        <v>289</v>
      </c>
      <c r="I11" s="449">
        <f>[41]一全年進口類別合計驗算!S9</f>
        <v>42703</v>
      </c>
      <c r="J11" s="450" t="s">
        <v>290</v>
      </c>
      <c r="K11" s="449" t="s">
        <v>289</v>
      </c>
      <c r="L11" s="449">
        <f>[41]一全年進口類別合計驗算!AA9</f>
        <v>567214</v>
      </c>
      <c r="M11" s="450" t="s">
        <v>290</v>
      </c>
    </row>
    <row r="12" spans="1:13">
      <c r="A12" s="457">
        <v>87149120007</v>
      </c>
      <c r="B12" s="458"/>
      <c r="C12" s="459"/>
      <c r="D12" s="460"/>
      <c r="E12" s="459"/>
      <c r="F12" s="459"/>
      <c r="G12" s="460"/>
      <c r="H12" s="459"/>
      <c r="I12" s="459"/>
      <c r="J12" s="460"/>
      <c r="K12" s="459"/>
      <c r="L12" s="459"/>
      <c r="M12" s="460"/>
    </row>
    <row r="13" spans="1:13">
      <c r="A13" s="447" t="s">
        <v>294</v>
      </c>
      <c r="B13" s="448"/>
      <c r="C13" s="449">
        <f>[41]二全年出口類別合計驗算!S10</f>
        <v>1057767</v>
      </c>
      <c r="D13" s="449">
        <f>[41]二全年出口類別合計驗算!T10</f>
        <v>54062574</v>
      </c>
      <c r="E13" s="449"/>
      <c r="F13" s="449">
        <f>[41]二全年出口類別合計驗算!AA10</f>
        <v>9800331</v>
      </c>
      <c r="G13" s="450">
        <f>[41]二全年出口類別合計驗算!AC10</f>
        <v>423860468</v>
      </c>
      <c r="H13" s="449"/>
      <c r="I13" s="449">
        <f>[41]一全年進口類別合計驗算!S11</f>
        <v>695937</v>
      </c>
      <c r="J13" s="449">
        <f>[41]一全年進口類別合計驗算!T11</f>
        <v>32484843</v>
      </c>
      <c r="K13" s="449"/>
      <c r="L13" s="449">
        <f>[41]一全年進口類別合計驗算!AA11</f>
        <v>6436202</v>
      </c>
      <c r="M13" s="450">
        <f>[41]一全年進口類別合計驗算!AC11</f>
        <v>278182626</v>
      </c>
    </row>
    <row r="14" spans="1:13">
      <c r="A14" s="447" t="s">
        <v>295</v>
      </c>
      <c r="B14" s="159" t="s">
        <v>289</v>
      </c>
      <c r="C14" s="449">
        <f>[41]二全年出口類別合計驗算!S11</f>
        <v>0</v>
      </c>
      <c r="D14" s="450"/>
      <c r="E14" s="159" t="s">
        <v>289</v>
      </c>
      <c r="F14" s="449">
        <f>[41]二全年出口類別合計驗算!AA11</f>
        <v>0</v>
      </c>
      <c r="G14" s="450" t="s">
        <v>290</v>
      </c>
      <c r="H14" s="449"/>
      <c r="I14" s="449"/>
      <c r="J14" s="450"/>
      <c r="K14" s="449"/>
      <c r="L14" s="449"/>
      <c r="M14" s="450"/>
    </row>
    <row r="15" spans="1:13">
      <c r="A15" s="457">
        <v>87149200108</v>
      </c>
      <c r="B15" s="458"/>
      <c r="C15" s="459"/>
      <c r="D15" s="460"/>
      <c r="E15" s="459"/>
      <c r="F15" s="459"/>
      <c r="G15" s="460"/>
      <c r="H15" s="459"/>
      <c r="I15" s="459"/>
      <c r="J15" s="460"/>
      <c r="K15" s="459"/>
      <c r="L15" s="459"/>
      <c r="M15" s="460"/>
    </row>
    <row r="16" spans="1:13">
      <c r="A16" s="447" t="s">
        <v>296</v>
      </c>
      <c r="B16" s="448"/>
      <c r="C16" s="449">
        <f>[41]二全年出口類別合計驗算!S12</f>
        <v>176578</v>
      </c>
      <c r="D16" s="449">
        <f>[41]二全年出口類別合計驗算!T12</f>
        <v>2350406</v>
      </c>
      <c r="E16" s="449"/>
      <c r="F16" s="449">
        <f>[41]二全年出口類別合計驗算!AA12</f>
        <v>1321405</v>
      </c>
      <c r="G16" s="450">
        <f>[41]二全年出口類別合計驗算!AC12</f>
        <v>19046175</v>
      </c>
      <c r="H16" s="449"/>
      <c r="I16" s="449">
        <f>[41]一全年進口類別合計驗算!S13</f>
        <v>102480</v>
      </c>
      <c r="J16" s="449">
        <f>[41]一全年進口類別合計驗算!T13</f>
        <v>4582266</v>
      </c>
      <c r="K16" s="449"/>
      <c r="L16" s="449">
        <f>[41]一全年進口類別合計驗算!AA13</f>
        <v>723321</v>
      </c>
      <c r="M16" s="450">
        <f>[41]一全年進口類別合計驗算!AC13</f>
        <v>29512716</v>
      </c>
    </row>
    <row r="17" spans="1:13">
      <c r="A17" s="447"/>
      <c r="B17" s="159" t="s">
        <v>289</v>
      </c>
      <c r="C17" s="449">
        <f>[41]二全年出口類別合計驗算!S13</f>
        <v>298275</v>
      </c>
      <c r="D17" s="450" t="s">
        <v>293</v>
      </c>
      <c r="E17" s="159" t="s">
        <v>289</v>
      </c>
      <c r="F17" s="449">
        <f>[41]二全年出口類別合計驗算!AA13</f>
        <v>2493065</v>
      </c>
      <c r="G17" s="450" t="s">
        <v>293</v>
      </c>
      <c r="H17" s="159" t="s">
        <v>289</v>
      </c>
      <c r="I17" s="449">
        <f>[41]一全年進口類別合計驗算!S14</f>
        <v>178427</v>
      </c>
      <c r="J17" s="450" t="s">
        <v>293</v>
      </c>
      <c r="K17" s="449" t="s">
        <v>289</v>
      </c>
      <c r="L17" s="449">
        <f>[41]一全年進口類別合計驗算!AA14</f>
        <v>1303146</v>
      </c>
      <c r="M17" s="450" t="s">
        <v>293</v>
      </c>
    </row>
    <row r="18" spans="1:13">
      <c r="A18" s="457">
        <v>87149200206</v>
      </c>
      <c r="B18" s="458"/>
      <c r="C18" s="459"/>
      <c r="D18" s="460"/>
      <c r="E18" s="459"/>
      <c r="F18" s="459"/>
      <c r="G18" s="460"/>
      <c r="H18" s="459"/>
      <c r="I18" s="459"/>
      <c r="J18" s="460"/>
      <c r="K18" s="459"/>
      <c r="L18" s="459"/>
      <c r="M18" s="460"/>
    </row>
    <row r="19" spans="1:13">
      <c r="A19" s="447" t="s">
        <v>171</v>
      </c>
      <c r="B19" s="448"/>
      <c r="C19" s="449">
        <f>[41]二全年出口類別合計驗算!S15</f>
        <v>75962</v>
      </c>
      <c r="D19" s="449">
        <f>[41]二全年出口類別合計驗算!T15</f>
        <v>517941</v>
      </c>
      <c r="E19" s="449"/>
      <c r="F19" s="449">
        <f>[41]二全年出口類別合計驗算!AA15</f>
        <v>611063</v>
      </c>
      <c r="G19" s="450">
        <f>[41]二全年出口類別合計驗算!AC15</f>
        <v>4598746</v>
      </c>
      <c r="H19" s="449"/>
      <c r="I19" s="449">
        <f>[41]一全年進口類別合計驗算!S16</f>
        <v>12670</v>
      </c>
      <c r="J19" s="449">
        <f>[41]一全年進口類別合計驗算!T16</f>
        <v>902174</v>
      </c>
      <c r="K19" s="449"/>
      <c r="L19" s="449">
        <f>[41]一全年進口類別合計驗算!AA16</f>
        <v>96616</v>
      </c>
      <c r="M19" s="450">
        <f>[41]一全年進口類別合計驗算!AC16</f>
        <v>6202365</v>
      </c>
    </row>
    <row r="20" spans="1:13">
      <c r="A20" s="447"/>
      <c r="B20" s="159" t="s">
        <v>289</v>
      </c>
      <c r="C20" s="449">
        <f>[41]二全年出口類別合計驗算!S16</f>
        <v>8361511</v>
      </c>
      <c r="D20" s="450" t="s">
        <v>293</v>
      </c>
      <c r="E20" s="159" t="s">
        <v>289</v>
      </c>
      <c r="F20" s="449">
        <f>[41]二全年出口類別合計驗算!AA16</f>
        <v>75933191</v>
      </c>
      <c r="G20" s="450" t="s">
        <v>293</v>
      </c>
      <c r="H20" s="159" t="s">
        <v>289</v>
      </c>
      <c r="I20" s="449">
        <f>[41]一全年進口類別合計驗算!S17</f>
        <v>2857534</v>
      </c>
      <c r="J20" s="450" t="s">
        <v>293</v>
      </c>
      <c r="K20" s="449" t="s">
        <v>289</v>
      </c>
      <c r="L20" s="449">
        <f>[41]一全年進口類別合計驗算!AA17</f>
        <v>22519839</v>
      </c>
      <c r="M20" s="450" t="s">
        <v>293</v>
      </c>
    </row>
    <row r="21" spans="1:13">
      <c r="A21" s="457">
        <v>87149200304</v>
      </c>
      <c r="B21" s="458"/>
      <c r="C21" s="459"/>
      <c r="D21" s="460"/>
      <c r="E21" s="459"/>
      <c r="F21" s="459"/>
      <c r="G21" s="460"/>
      <c r="H21" s="459"/>
      <c r="I21" s="459"/>
      <c r="J21" s="460"/>
      <c r="K21" s="459"/>
      <c r="L21" s="459"/>
      <c r="M21" s="460"/>
    </row>
    <row r="22" spans="1:13">
      <c r="A22" s="447" t="s">
        <v>297</v>
      </c>
      <c r="B22" s="448"/>
      <c r="C22" s="449">
        <f>[41]二全年出口類別合計驗算!S18</f>
        <v>88257</v>
      </c>
      <c r="D22" s="449">
        <f>[41]二全年出口類別合計驗算!T18</f>
        <v>5009061</v>
      </c>
      <c r="E22" s="449">
        <f>[41]二全年出口類別合計驗算!U18</f>
        <v>0</v>
      </c>
      <c r="F22" s="449">
        <f>[41]二全年出口類別合計驗算!AA18</f>
        <v>681841</v>
      </c>
      <c r="G22" s="450">
        <f>[41]二全年出口類別合計驗算!AC18</f>
        <v>30702609</v>
      </c>
      <c r="H22" s="449"/>
      <c r="I22" s="449">
        <f>[41]一全年進口類別合計驗算!S19</f>
        <v>25164</v>
      </c>
      <c r="J22" s="449">
        <f>[41]一全年進口類別合計驗算!T19</f>
        <v>1008259</v>
      </c>
      <c r="K22" s="449"/>
      <c r="L22" s="449">
        <f>[41]一全年進口類別合計驗算!AA19</f>
        <v>322636</v>
      </c>
      <c r="M22" s="450">
        <f>[41]一全年進口類別合計驗算!AC19</f>
        <v>6828065</v>
      </c>
    </row>
    <row r="23" spans="1:13">
      <c r="A23" s="457">
        <v>87149310007</v>
      </c>
      <c r="B23" s="458"/>
      <c r="C23" s="459"/>
      <c r="D23" s="460"/>
      <c r="E23" s="459"/>
      <c r="F23" s="459"/>
      <c r="G23" s="460"/>
      <c r="H23" s="459"/>
      <c r="I23" s="459"/>
      <c r="J23" s="460"/>
      <c r="K23" s="459"/>
      <c r="L23" s="459"/>
      <c r="M23" s="460"/>
    </row>
    <row r="24" spans="1:13">
      <c r="A24" s="447" t="s">
        <v>298</v>
      </c>
      <c r="B24" s="448"/>
      <c r="C24" s="449">
        <f>[41]二全年出口類別合計驗算!S20</f>
        <v>73342</v>
      </c>
      <c r="D24" s="449">
        <f>[41]二全年出口類別合計驗算!T20</f>
        <v>3421022</v>
      </c>
      <c r="E24" s="449"/>
      <c r="F24" s="449">
        <f>[41]二全年出口類別合計驗算!AA20</f>
        <v>711005</v>
      </c>
      <c r="G24" s="450">
        <f>[41]二全年出口類別合計驗算!AC20</f>
        <v>31003947</v>
      </c>
      <c r="H24" s="449"/>
      <c r="I24" s="449">
        <f>[41]一全年進口類別合計驗算!S21</f>
        <v>106191</v>
      </c>
      <c r="J24" s="449">
        <f>[41]一全年進口類別合計驗算!T21</f>
        <v>2032934</v>
      </c>
      <c r="K24" s="449"/>
      <c r="L24" s="449">
        <f>[41]一全年進口類別合計驗算!AA21</f>
        <v>1035927</v>
      </c>
      <c r="M24" s="450">
        <f>[41]一全年進口類別合計驗算!AC21</f>
        <v>17568047</v>
      </c>
    </row>
    <row r="25" spans="1:13">
      <c r="A25" s="447" t="s">
        <v>299</v>
      </c>
      <c r="B25" s="448"/>
      <c r="C25" s="449"/>
      <c r="D25" s="450"/>
      <c r="E25" s="449"/>
      <c r="F25" s="449"/>
      <c r="G25" s="450"/>
      <c r="H25" s="449"/>
      <c r="I25" s="449"/>
      <c r="J25" s="450"/>
      <c r="K25" s="449"/>
      <c r="L25" s="449"/>
      <c r="M25" s="450"/>
    </row>
    <row r="26" spans="1:13">
      <c r="A26" s="447" t="s">
        <v>300</v>
      </c>
      <c r="B26" s="448"/>
      <c r="C26" s="449"/>
      <c r="D26" s="450"/>
      <c r="E26" s="449"/>
      <c r="F26" s="449"/>
      <c r="G26" s="450"/>
      <c r="H26" s="449"/>
      <c r="I26" s="449"/>
      <c r="J26" s="450"/>
      <c r="K26" s="449"/>
      <c r="L26" s="449"/>
      <c r="M26" s="450"/>
    </row>
    <row r="27" spans="1:13">
      <c r="A27" s="457">
        <v>87149320005</v>
      </c>
      <c r="B27" s="458"/>
      <c r="C27" s="459"/>
      <c r="D27" s="460"/>
      <c r="E27" s="459"/>
      <c r="F27" s="459"/>
      <c r="G27" s="460"/>
      <c r="H27" s="459"/>
      <c r="I27" s="459"/>
      <c r="J27" s="460"/>
      <c r="K27" s="459"/>
      <c r="L27" s="459"/>
      <c r="M27" s="460"/>
    </row>
    <row r="28" spans="1:13">
      <c r="A28" s="447" t="s">
        <v>301</v>
      </c>
      <c r="B28" s="448"/>
      <c r="C28" s="449">
        <f>[41]二全年出口類別合計驗算!S23</f>
        <v>42240</v>
      </c>
      <c r="D28" s="449">
        <f>[41]二全年出口類別合計驗算!T23</f>
        <v>1676273</v>
      </c>
      <c r="E28" s="449"/>
      <c r="F28" s="449">
        <f>[41]二全年出口類別合計驗算!AA23</f>
        <v>390092</v>
      </c>
      <c r="G28" s="450">
        <f>[41]二全年出口類別合計驗算!AC23</f>
        <v>15633651</v>
      </c>
      <c r="H28" s="449"/>
      <c r="I28" s="449">
        <f>[41]一全年進口類別合計驗算!S23</f>
        <v>63643</v>
      </c>
      <c r="J28" s="449">
        <f>[41]一全年進口類別合計驗算!T23</f>
        <v>1977406</v>
      </c>
      <c r="K28" s="449"/>
      <c r="L28" s="449">
        <f>[41]一全年進口類別合計驗算!AA23</f>
        <v>545154</v>
      </c>
      <c r="M28" s="450">
        <f>[41]一全年進口類別合計驗算!AC23</f>
        <v>14495313</v>
      </c>
    </row>
    <row r="29" spans="1:13">
      <c r="A29" s="457">
        <v>87149410006</v>
      </c>
      <c r="B29" s="458"/>
      <c r="C29" s="459"/>
      <c r="D29" s="460"/>
      <c r="E29" s="459"/>
      <c r="F29" s="459"/>
      <c r="G29" s="460"/>
      <c r="H29" s="459"/>
      <c r="I29" s="459"/>
      <c r="J29" s="460"/>
      <c r="K29" s="459"/>
      <c r="L29" s="459"/>
      <c r="M29" s="460"/>
    </row>
    <row r="30" spans="1:13">
      <c r="A30" s="447" t="s">
        <v>302</v>
      </c>
      <c r="B30" s="448"/>
      <c r="C30" s="449">
        <f>[41]二全年出口類別合計驗算!S25</f>
        <v>9627</v>
      </c>
      <c r="D30" s="449">
        <f>[41]二全年出口類別合計驗算!T25</f>
        <v>270219</v>
      </c>
      <c r="E30" s="449"/>
      <c r="F30" s="449">
        <f>[41]二全年出口類別合計驗算!AA25</f>
        <v>141955</v>
      </c>
      <c r="G30" s="450">
        <f>[41]二全年出口類別合計驗算!AC25</f>
        <v>2885705</v>
      </c>
      <c r="H30" s="449"/>
      <c r="I30" s="449">
        <f>[41]一全年進口類別合計驗算!S25</f>
        <v>18977</v>
      </c>
      <c r="J30" s="449">
        <f>[41]一全年進口類別合計驗算!T25</f>
        <v>913031</v>
      </c>
      <c r="K30" s="449"/>
      <c r="L30" s="449">
        <f>[41]一全年進口類別合計驗算!AA25</f>
        <v>108042</v>
      </c>
      <c r="M30" s="450">
        <f>[41]一全年進口類別合計驗算!AC25</f>
        <v>7453984</v>
      </c>
    </row>
    <row r="31" spans="1:13">
      <c r="A31" s="447" t="s">
        <v>303</v>
      </c>
      <c r="B31" s="448"/>
      <c r="C31" s="449"/>
      <c r="D31" s="450"/>
      <c r="E31" s="449"/>
      <c r="F31" s="449"/>
      <c r="G31" s="450"/>
      <c r="H31" s="449"/>
      <c r="I31" s="449"/>
      <c r="J31" s="450"/>
      <c r="K31" s="449"/>
      <c r="L31" s="449"/>
      <c r="M31" s="450"/>
    </row>
    <row r="32" spans="1:13">
      <c r="A32" s="457">
        <v>87149490009</v>
      </c>
      <c r="B32" s="458"/>
      <c r="C32" s="459"/>
      <c r="D32" s="460"/>
      <c r="E32" s="459"/>
      <c r="F32" s="459"/>
      <c r="G32" s="460"/>
      <c r="H32" s="459"/>
      <c r="I32" s="459"/>
      <c r="J32" s="460"/>
      <c r="K32" s="459"/>
      <c r="L32" s="459"/>
      <c r="M32" s="460"/>
    </row>
    <row r="33" spans="1:13">
      <c r="A33" s="447" t="s">
        <v>304</v>
      </c>
      <c r="B33" s="448"/>
      <c r="C33" s="449">
        <f>[41]二全年出口類別合計驗算!S28</f>
        <v>494679</v>
      </c>
      <c r="D33" s="449">
        <f>[41]二全年出口類別合計驗算!T28</f>
        <v>9305710</v>
      </c>
      <c r="E33" s="449"/>
      <c r="F33" s="449">
        <f>[41]二全年出口類別合計驗算!AA28</f>
        <v>4522428</v>
      </c>
      <c r="G33" s="450">
        <f>[41]二全年出口類別合計驗算!AC28</f>
        <v>87008440</v>
      </c>
      <c r="H33" s="449"/>
      <c r="I33" s="449">
        <f>[41]一全年進口類別合計驗算!S27</f>
        <v>255304</v>
      </c>
      <c r="J33" s="449">
        <f>[41]一全年進口類別合計驗算!T27</f>
        <v>9886096</v>
      </c>
      <c r="K33" s="449"/>
      <c r="L33" s="449">
        <f>[41]一全年進口類別合計驗算!AA27</f>
        <v>2169923</v>
      </c>
      <c r="M33" s="450">
        <f>[41]一全年進口類別合計驗算!AC27</f>
        <v>85236120</v>
      </c>
    </row>
    <row r="34" spans="1:13">
      <c r="A34" s="447" t="s">
        <v>305</v>
      </c>
      <c r="B34" s="448"/>
      <c r="C34" s="449"/>
      <c r="D34" s="450"/>
      <c r="E34" s="449"/>
      <c r="F34" s="449"/>
      <c r="G34" s="450"/>
      <c r="H34" s="449"/>
      <c r="I34" s="449"/>
      <c r="J34" s="450"/>
      <c r="K34" s="449"/>
      <c r="L34" s="449"/>
      <c r="M34" s="450"/>
    </row>
    <row r="35" spans="1:13">
      <c r="A35" s="457">
        <v>87149500007</v>
      </c>
      <c r="B35" s="458"/>
      <c r="C35" s="459"/>
      <c r="D35" s="460"/>
      <c r="E35" s="459"/>
      <c r="F35" s="459"/>
      <c r="G35" s="460"/>
      <c r="H35" s="459"/>
      <c r="I35" s="459"/>
      <c r="J35" s="460"/>
      <c r="K35" s="459"/>
      <c r="L35" s="459"/>
      <c r="M35" s="460"/>
    </row>
    <row r="36" spans="1:13">
      <c r="A36" s="447" t="s">
        <v>306</v>
      </c>
      <c r="B36" s="448"/>
      <c r="C36" s="449">
        <f>[41]二全年出口類別合計驗算!S30</f>
        <v>147934</v>
      </c>
      <c r="D36" s="449">
        <f>[41]二全年出口類別合計驗算!T30</f>
        <v>2742149</v>
      </c>
      <c r="E36" s="449"/>
      <c r="F36" s="449">
        <f>[41]二全年出口類別合計驗算!AA30</f>
        <v>1374566</v>
      </c>
      <c r="G36" s="450">
        <f>[41]二全年出口類別合計驗算!AC30</f>
        <v>27470127</v>
      </c>
      <c r="H36" s="449"/>
      <c r="I36" s="449">
        <f>[41]一全年進口類別合計驗算!S29</f>
        <v>132866</v>
      </c>
      <c r="J36" s="449">
        <f>[41]一全年進口類別合計驗算!T29</f>
        <v>1598089</v>
      </c>
      <c r="K36" s="449"/>
      <c r="L36" s="449">
        <f>[41]一全年進口類別合計驗算!AA29</f>
        <v>1213966</v>
      </c>
      <c r="M36" s="450">
        <f>[41]一全年進口類別合計驗算!AC29</f>
        <v>11640398</v>
      </c>
    </row>
    <row r="37" spans="1:13">
      <c r="A37" s="457">
        <v>87149610004</v>
      </c>
      <c r="B37" s="458"/>
      <c r="C37" s="459"/>
      <c r="D37" s="460"/>
      <c r="E37" s="459"/>
      <c r="F37" s="459"/>
      <c r="G37" s="460"/>
      <c r="H37" s="459"/>
      <c r="I37" s="459"/>
      <c r="J37" s="460"/>
      <c r="K37" s="459"/>
      <c r="L37" s="459"/>
      <c r="M37" s="460"/>
    </row>
    <row r="38" spans="1:13">
      <c r="A38" s="447" t="s">
        <v>307</v>
      </c>
      <c r="B38" s="448"/>
      <c r="C38" s="449">
        <f>[41]二全年出口類別合計驗算!S32</f>
        <v>226827</v>
      </c>
      <c r="D38" s="449">
        <f>[41]二全年出口類別合計驗算!T32</f>
        <v>4116634</v>
      </c>
      <c r="E38" s="449"/>
      <c r="F38" s="449">
        <f>[41]二全年出口類別合計驗算!AA32</f>
        <v>2333799</v>
      </c>
      <c r="G38" s="450">
        <f>[41]二全年出口類別合計驗算!AC32</f>
        <v>39697819</v>
      </c>
      <c r="H38" s="449"/>
      <c r="I38" s="449">
        <f>[41]一全年進口類別合計驗算!S31</f>
        <v>45093</v>
      </c>
      <c r="J38" s="449">
        <f>[41]一全年進口類別合計驗算!T31</f>
        <v>263756</v>
      </c>
      <c r="K38" s="449"/>
      <c r="L38" s="449">
        <f>[41]一全年進口類別合計驗算!AA31</f>
        <v>485501</v>
      </c>
      <c r="M38" s="450">
        <f>[41]一全年進口類別合計驗算!AC31</f>
        <v>2675909</v>
      </c>
    </row>
    <row r="39" spans="1:13">
      <c r="A39" s="457">
        <v>87149620002</v>
      </c>
      <c r="B39" s="458"/>
      <c r="C39" s="459"/>
      <c r="D39" s="460"/>
      <c r="E39" s="459"/>
      <c r="F39" s="459"/>
      <c r="G39" s="460"/>
      <c r="H39" s="459"/>
      <c r="I39" s="459"/>
      <c r="J39" s="460"/>
      <c r="K39" s="459"/>
      <c r="L39" s="459"/>
      <c r="M39" s="460"/>
    </row>
    <row r="40" spans="1:13">
      <c r="A40" s="447" t="s">
        <v>308</v>
      </c>
      <c r="B40" s="448"/>
      <c r="C40" s="449">
        <f>[41]二全年出口類別合計驗算!S34</f>
        <v>216050</v>
      </c>
      <c r="D40" s="449">
        <f>[41]二全年出口類別合計驗算!T34</f>
        <v>6734966</v>
      </c>
      <c r="E40" s="449"/>
      <c r="F40" s="449">
        <f>[41]二全年出口類別合計驗算!AA34</f>
        <v>2242326</v>
      </c>
      <c r="G40" s="450">
        <f>[41]二全年出口類別合計驗算!AC34</f>
        <v>53533725</v>
      </c>
      <c r="H40" s="449"/>
      <c r="I40" s="449">
        <f>[41]一全年進口類別合計驗算!S33</f>
        <v>159074</v>
      </c>
      <c r="J40" s="449">
        <f>[41]一全年進口類別合計驗算!T33</f>
        <v>3776293</v>
      </c>
      <c r="K40" s="449"/>
      <c r="L40" s="449">
        <f>[41]一全年進口類別合計驗算!AA33</f>
        <v>1769202</v>
      </c>
      <c r="M40" s="450">
        <f>[41]一全年進口類別合計驗算!AC33</f>
        <v>34468032</v>
      </c>
    </row>
    <row r="41" spans="1:13">
      <c r="A41" s="447" t="s">
        <v>303</v>
      </c>
      <c r="B41" s="448"/>
      <c r="C41" s="449"/>
      <c r="D41" s="450"/>
      <c r="E41" s="449"/>
      <c r="F41" s="449"/>
      <c r="G41" s="450"/>
      <c r="H41" s="449"/>
      <c r="I41" s="449"/>
      <c r="J41" s="450"/>
      <c r="K41" s="449"/>
      <c r="L41" s="449"/>
      <c r="M41" s="450"/>
    </row>
    <row r="42" spans="1:13">
      <c r="A42" s="457">
        <v>73151100209</v>
      </c>
      <c r="B42" s="458"/>
      <c r="C42" s="459"/>
      <c r="D42" s="460"/>
      <c r="E42" s="459"/>
      <c r="F42" s="459"/>
      <c r="G42" s="460"/>
      <c r="H42" s="459"/>
      <c r="I42" s="459"/>
      <c r="J42" s="460"/>
      <c r="K42" s="459"/>
      <c r="L42" s="459"/>
      <c r="M42" s="460"/>
    </row>
    <row r="43" spans="1:13">
      <c r="A43" s="447" t="s">
        <v>309</v>
      </c>
      <c r="B43" s="448"/>
      <c r="C43" s="449">
        <f>[41]二全年出口類別合計驗算!S37</f>
        <v>133136</v>
      </c>
      <c r="D43" s="449">
        <f>[41]二全年出口類別合計驗算!T37</f>
        <v>2093355</v>
      </c>
      <c r="E43" s="449"/>
      <c r="F43" s="449">
        <f>[41]二全年出口類別合計驗算!AA37</f>
        <v>1566690</v>
      </c>
      <c r="G43" s="450">
        <f>[41]二全年出口類別合計驗算!AC37</f>
        <v>23251907</v>
      </c>
      <c r="H43" s="449"/>
      <c r="I43" s="449">
        <f>[41]一全年進口類別合計驗算!S35</f>
        <v>194094</v>
      </c>
      <c r="J43" s="449">
        <f>[41]一全年進口類別合計驗算!T35</f>
        <v>1120935</v>
      </c>
      <c r="K43" s="449"/>
      <c r="L43" s="449">
        <f>[41]一全年進口類別合計驗算!AA35</f>
        <v>1287246</v>
      </c>
      <c r="M43" s="450">
        <f>[41]一全年進口類別合計驗算!AC35</f>
        <v>8043664</v>
      </c>
    </row>
    <row r="44" spans="1:13">
      <c r="A44" s="447" t="s">
        <v>310</v>
      </c>
      <c r="B44" s="448"/>
      <c r="C44" s="449"/>
      <c r="D44" s="450"/>
      <c r="E44" s="449"/>
      <c r="F44" s="449"/>
      <c r="G44" s="450"/>
      <c r="H44" s="449"/>
      <c r="I44" s="449"/>
      <c r="J44" s="450"/>
      <c r="K44" s="449"/>
      <c r="L44" s="449"/>
      <c r="M44" s="450"/>
    </row>
    <row r="45" spans="1:13">
      <c r="A45" s="457">
        <v>87149990111</v>
      </c>
      <c r="B45" s="458"/>
      <c r="C45" s="459"/>
      <c r="D45" s="460"/>
      <c r="E45" s="459"/>
      <c r="F45" s="459"/>
      <c r="G45" s="460"/>
      <c r="H45" s="459"/>
      <c r="I45" s="459"/>
      <c r="J45" s="460"/>
      <c r="K45" s="459"/>
      <c r="L45" s="459"/>
      <c r="M45" s="460"/>
    </row>
    <row r="46" spans="1:13">
      <c r="A46" s="461" t="s">
        <v>311</v>
      </c>
      <c r="B46" s="462"/>
      <c r="C46" s="449">
        <f>[41]二全年出口類別合計驗算!S40</f>
        <v>124660</v>
      </c>
      <c r="D46" s="449">
        <f>[41]二全年出口類別合計驗算!T40</f>
        <v>7279011</v>
      </c>
      <c r="E46" s="449"/>
      <c r="F46" s="449">
        <f>[41]二全年出口類別合計驗算!AA40</f>
        <v>910336</v>
      </c>
      <c r="G46" s="450">
        <f>[41]二全年出口類別合計驗算!AC40</f>
        <v>48826680</v>
      </c>
      <c r="H46" s="449"/>
      <c r="I46" s="449">
        <f>[41]一全年進口類別合計驗算!S37</f>
        <v>59722</v>
      </c>
      <c r="J46" s="449">
        <f>[41]一全年進口類別合計驗算!T37</f>
        <v>5393131</v>
      </c>
      <c r="K46" s="449"/>
      <c r="L46" s="449">
        <f>[41]一全年進口類別合計驗算!AA37</f>
        <v>722608</v>
      </c>
      <c r="M46" s="450">
        <f>[41]一全年進口類別合計驗算!AC37</f>
        <v>49741054</v>
      </c>
    </row>
    <row r="47" spans="1:13">
      <c r="A47" s="447" t="s">
        <v>312</v>
      </c>
      <c r="B47" s="448"/>
      <c r="C47" s="449"/>
      <c r="D47" s="450"/>
      <c r="E47" s="449"/>
      <c r="F47" s="449"/>
      <c r="G47" s="450"/>
      <c r="H47" s="449"/>
      <c r="I47" s="449"/>
      <c r="J47" s="450"/>
      <c r="K47" s="449"/>
      <c r="L47" s="449"/>
      <c r="M47" s="450"/>
    </row>
    <row r="48" spans="1:13">
      <c r="A48" s="457">
        <v>87149990120</v>
      </c>
      <c r="B48" s="458"/>
      <c r="C48" s="459"/>
      <c r="D48" s="460"/>
      <c r="E48" s="459"/>
      <c r="F48" s="459"/>
      <c r="G48" s="460"/>
      <c r="H48" s="459"/>
      <c r="I48" s="459"/>
      <c r="J48" s="460"/>
      <c r="K48" s="459"/>
      <c r="L48" s="459"/>
      <c r="M48" s="460"/>
    </row>
    <row r="49" spans="1:13">
      <c r="A49" s="447" t="s">
        <v>313</v>
      </c>
      <c r="B49" s="448"/>
      <c r="C49" s="449">
        <f>[41]二全年出口類別合計驗算!S43</f>
        <v>109784</v>
      </c>
      <c r="D49" s="449">
        <f>[41]二全年出口類別合計驗算!T43</f>
        <v>3487715</v>
      </c>
      <c r="E49" s="449"/>
      <c r="F49" s="449">
        <f>[41]二全年出口類別合計驗算!AA43</f>
        <v>828440</v>
      </c>
      <c r="G49" s="450">
        <f>[41]二全年出口類別合計驗算!AC43</f>
        <v>25667688</v>
      </c>
      <c r="H49" s="449"/>
      <c r="I49" s="449">
        <f>[41]一全年進口類別合計驗算!S39</f>
        <v>18749</v>
      </c>
      <c r="J49" s="449">
        <f>[41]一全年進口類別合計驗算!T39</f>
        <v>313135</v>
      </c>
      <c r="K49" s="449"/>
      <c r="L49" s="449">
        <f>[41]一全年進口類別合計驗算!AA39</f>
        <v>146213</v>
      </c>
      <c r="M49" s="450">
        <f>[41]一全年進口類別合計驗算!AC39</f>
        <v>2660803</v>
      </c>
    </row>
    <row r="50" spans="1:13">
      <c r="A50" s="457">
        <v>87149990139</v>
      </c>
      <c r="B50" s="458"/>
      <c r="C50" s="459"/>
      <c r="D50" s="460"/>
      <c r="E50" s="459"/>
      <c r="F50" s="459"/>
      <c r="G50" s="460"/>
      <c r="H50" s="459"/>
      <c r="I50" s="459"/>
      <c r="J50" s="460"/>
      <c r="K50" s="459"/>
      <c r="L50" s="459"/>
      <c r="M50" s="460"/>
    </row>
    <row r="51" spans="1:13">
      <c r="A51" s="447" t="s">
        <v>314</v>
      </c>
      <c r="B51" s="448"/>
      <c r="C51" s="449">
        <f>[41]二全年出口類別合計驗算!S45</f>
        <v>6098</v>
      </c>
      <c r="D51" s="449">
        <f>[41]二全年出口類別合計驗算!T45</f>
        <v>173015</v>
      </c>
      <c r="E51" s="449"/>
      <c r="F51" s="449">
        <f>[41]二全年出口類別合計驗算!AA45</f>
        <v>240996</v>
      </c>
      <c r="G51" s="450">
        <f>[41]二全年出口類別合計驗算!AC45</f>
        <v>1870103</v>
      </c>
      <c r="H51" s="449"/>
      <c r="I51" s="449">
        <f>[41]一全年進口類別合計驗算!S41</f>
        <v>5956</v>
      </c>
      <c r="J51" s="449">
        <f>[41]一全年進口類別合計驗算!T41</f>
        <v>29681</v>
      </c>
      <c r="K51" s="449"/>
      <c r="L51" s="449">
        <f>[41]一全年進口類別合計驗算!AA41</f>
        <v>60701</v>
      </c>
      <c r="M51" s="450">
        <f>[41]一全年進口類別合計驗算!AC41</f>
        <v>216262</v>
      </c>
    </row>
    <row r="52" spans="1:13">
      <c r="A52" s="457">
        <v>87149990148</v>
      </c>
      <c r="B52" s="458"/>
      <c r="C52" s="459"/>
      <c r="D52" s="460"/>
      <c r="E52" s="459"/>
      <c r="F52" s="459"/>
      <c r="G52" s="460"/>
      <c r="H52" s="459"/>
      <c r="I52" s="459"/>
      <c r="J52" s="460"/>
      <c r="K52" s="459"/>
      <c r="L52" s="459"/>
      <c r="M52" s="459"/>
    </row>
    <row r="53" spans="1:13">
      <c r="A53" s="463" t="s">
        <v>315</v>
      </c>
      <c r="B53" s="464"/>
      <c r="C53" s="449">
        <f>[41]二全年出口類別合計驗算!S47</f>
        <v>48361</v>
      </c>
      <c r="D53" s="449">
        <f>[41]二全年出口類別合計驗算!T47</f>
        <v>1373177</v>
      </c>
      <c r="E53" s="449"/>
      <c r="F53" s="449">
        <f>[41]二全年出口類別合計驗算!AA47</f>
        <v>473476</v>
      </c>
      <c r="G53" s="450">
        <f>[41]二全年出口類別合計驗算!AC47</f>
        <v>14138138</v>
      </c>
      <c r="H53" s="449"/>
      <c r="I53" s="449">
        <f>[41]一全年進口類別合計驗算!S43</f>
        <v>22086</v>
      </c>
      <c r="J53" s="449">
        <f>[41]一全年進口類別合計驗算!T43</f>
        <v>244639</v>
      </c>
      <c r="K53" s="449"/>
      <c r="L53" s="449">
        <f>[41]一全年進口類別合計驗算!AA43</f>
        <v>327481</v>
      </c>
      <c r="M53" s="450">
        <f>[41]一全年進口類別合計驗算!AC43</f>
        <v>3337509</v>
      </c>
    </row>
    <row r="54" spans="1:13">
      <c r="A54" s="447" t="s">
        <v>316</v>
      </c>
      <c r="B54" s="448"/>
      <c r="C54" s="449"/>
      <c r="D54" s="450"/>
      <c r="E54" s="449"/>
      <c r="F54" s="449"/>
      <c r="G54" s="450"/>
      <c r="H54" s="449"/>
      <c r="I54" s="449"/>
      <c r="J54" s="450"/>
      <c r="K54" s="449"/>
      <c r="L54" s="449"/>
      <c r="M54" s="450"/>
    </row>
    <row r="55" spans="1:13">
      <c r="A55" s="457">
        <v>87149990157</v>
      </c>
      <c r="B55" s="458"/>
      <c r="C55" s="459"/>
      <c r="D55" s="460"/>
      <c r="E55" s="459"/>
      <c r="F55" s="459"/>
      <c r="G55" s="460"/>
      <c r="H55" s="459"/>
      <c r="I55" s="459"/>
      <c r="J55" s="460"/>
      <c r="K55" s="459"/>
      <c r="L55" s="459"/>
      <c r="M55" s="459"/>
    </row>
    <row r="56" spans="1:13">
      <c r="A56" s="447" t="s">
        <v>317</v>
      </c>
      <c r="B56" s="448"/>
      <c r="C56" s="449">
        <f>[41]二全年出口類別合計驗算!S50</f>
        <v>120477</v>
      </c>
      <c r="D56" s="449">
        <f>[41]二全年出口類別合計驗算!T50</f>
        <v>5217543</v>
      </c>
      <c r="E56" s="449"/>
      <c r="F56" s="449">
        <f>[41]二全年出口類別合計驗算!AA50</f>
        <v>1036751</v>
      </c>
      <c r="G56" s="450">
        <f>[41]二全年出口類別合計驗算!AC50</f>
        <v>37441445</v>
      </c>
      <c r="H56" s="449"/>
      <c r="I56" s="449">
        <f>[41]一全年進口類別合計驗算!S46</f>
        <v>36297</v>
      </c>
      <c r="J56" s="449">
        <f>[41]一全年進口類別合計驗算!T46</f>
        <v>753016</v>
      </c>
      <c r="K56" s="449"/>
      <c r="L56" s="449">
        <f>[41]一全年進口類別合計驗算!AA46</f>
        <v>521659</v>
      </c>
      <c r="M56" s="450">
        <f>[41]一全年進口類別合計驗算!AC46</f>
        <v>7520595</v>
      </c>
    </row>
    <row r="57" spans="1:13">
      <c r="A57" s="447" t="s">
        <v>318</v>
      </c>
      <c r="B57" s="448"/>
      <c r="C57" s="449"/>
      <c r="D57" s="450"/>
      <c r="E57" s="449"/>
      <c r="F57" s="449"/>
      <c r="G57" s="450"/>
      <c r="H57" s="449"/>
      <c r="I57" s="449"/>
      <c r="J57" s="450"/>
      <c r="K57" s="449"/>
      <c r="L57" s="449"/>
      <c r="M57" s="450"/>
    </row>
    <row r="58" spans="1:13">
      <c r="A58" s="457">
        <v>87149990166</v>
      </c>
      <c r="B58" s="458"/>
      <c r="C58" s="459"/>
      <c r="D58" s="460"/>
      <c r="E58" s="459"/>
      <c r="F58" s="459"/>
      <c r="G58" s="460"/>
      <c r="H58" s="459"/>
      <c r="I58" s="459"/>
      <c r="J58" s="460"/>
      <c r="K58" s="459"/>
      <c r="L58" s="459"/>
      <c r="M58" s="459"/>
    </row>
    <row r="59" spans="1:13">
      <c r="A59" s="447" t="s">
        <v>315</v>
      </c>
      <c r="B59" s="448"/>
      <c r="C59" s="449">
        <f>[41]二全年出口類別合計驗算!S53</f>
        <v>112229</v>
      </c>
      <c r="D59" s="449">
        <f>[41]二全年出口類別合計驗算!T53</f>
        <v>3118524</v>
      </c>
      <c r="E59" s="449"/>
      <c r="F59" s="449">
        <f>[41]二全年出口類別合計驗算!AA53</f>
        <v>1103258</v>
      </c>
      <c r="G59" s="450">
        <f>[41]二全年出口類別合計驗算!AC53</f>
        <v>27801465</v>
      </c>
      <c r="H59" s="449"/>
      <c r="I59" s="449">
        <f>[41]一全年進口類別合計驗算!S49</f>
        <v>44361</v>
      </c>
      <c r="J59" s="449">
        <f>[41]一全年進口類別合計驗算!T49</f>
        <v>643484</v>
      </c>
      <c r="K59" s="449"/>
      <c r="L59" s="449">
        <f>[41]一全年進口類別合計驗算!AA49</f>
        <v>460989</v>
      </c>
      <c r="M59" s="450">
        <f>[41]一全年進口類別合計驗算!AC49</f>
        <v>7855165</v>
      </c>
    </row>
    <row r="60" spans="1:13">
      <c r="A60" s="457">
        <v>40115000008</v>
      </c>
      <c r="B60" s="458"/>
      <c r="C60" s="459"/>
      <c r="D60" s="460"/>
      <c r="E60" s="459"/>
      <c r="F60" s="459"/>
      <c r="G60" s="460"/>
      <c r="H60" s="459"/>
      <c r="I60" s="459"/>
      <c r="J60" s="460"/>
      <c r="K60" s="459"/>
      <c r="L60" s="459"/>
      <c r="M60" s="459"/>
    </row>
    <row r="61" spans="1:13">
      <c r="A61" s="447" t="s">
        <v>319</v>
      </c>
      <c r="B61" s="448"/>
      <c r="C61" s="449">
        <f>[41]二全年出口類別合計驗算!S55</f>
        <v>481739</v>
      </c>
      <c r="D61" s="449">
        <f>[41]二全年出口類別合計驗算!T55</f>
        <v>6447460</v>
      </c>
      <c r="E61" s="449"/>
      <c r="F61" s="449">
        <f>[41]二全年出口類別合計驗算!AA55</f>
        <v>4333175</v>
      </c>
      <c r="G61" s="450">
        <f>[41]二全年出口類別合計驗算!AC55</f>
        <v>57368833</v>
      </c>
      <c r="H61" s="449"/>
      <c r="I61" s="449">
        <f>[41]一全年進口類別合計驗算!S51</f>
        <v>198814</v>
      </c>
      <c r="J61" s="449">
        <f>[41]一全年進口類別合計驗算!T51</f>
        <v>1773032</v>
      </c>
      <c r="K61" s="449"/>
      <c r="L61" s="449">
        <f>[41]一全年進口類別合計驗算!AA51</f>
        <v>1793595</v>
      </c>
      <c r="M61" s="450">
        <f>[41]一全年進口類別合計驗算!AC51</f>
        <v>16551384</v>
      </c>
    </row>
    <row r="62" spans="1:13">
      <c r="A62" s="447" t="s">
        <v>320</v>
      </c>
      <c r="B62" s="448" t="s">
        <v>289</v>
      </c>
      <c r="C62" s="449">
        <f>[41]二全年出口類別合計驗算!S56</f>
        <v>747567</v>
      </c>
      <c r="D62" s="450" t="s">
        <v>293</v>
      </c>
      <c r="E62" s="159" t="s">
        <v>289</v>
      </c>
      <c r="F62" s="451">
        <f>[41]二全年出口類別合計驗算!AA56</f>
        <v>6631582</v>
      </c>
      <c r="G62" s="450" t="s">
        <v>293</v>
      </c>
      <c r="H62" s="159" t="s">
        <v>289</v>
      </c>
      <c r="I62" s="449">
        <f>[41]一全年進口類別合計驗算!S52</f>
        <v>310165</v>
      </c>
      <c r="J62" s="450" t="s">
        <v>293</v>
      </c>
      <c r="K62" s="449" t="s">
        <v>289</v>
      </c>
      <c r="L62" s="449">
        <f>[41]一全年進口類別合計驗算!AA52</f>
        <v>2832272</v>
      </c>
      <c r="M62" s="450"/>
    </row>
    <row r="63" spans="1:13">
      <c r="A63" s="457">
        <v>40132000003</v>
      </c>
      <c r="B63" s="458"/>
      <c r="C63" s="459"/>
      <c r="D63" s="460"/>
      <c r="E63" s="459"/>
      <c r="F63" s="459"/>
      <c r="G63" s="460"/>
      <c r="H63" s="459"/>
      <c r="I63" s="459"/>
      <c r="J63" s="460"/>
      <c r="K63" s="459"/>
      <c r="L63" s="459"/>
      <c r="M63" s="460"/>
    </row>
    <row r="64" spans="1:13">
      <c r="A64" s="447" t="s">
        <v>321</v>
      </c>
      <c r="B64" s="448"/>
      <c r="C64" s="449">
        <f>[41]二全年出口類別合計驗算!S57</f>
        <v>102674</v>
      </c>
      <c r="D64" s="449">
        <f>[41]二全年出口類別合計驗算!T57</f>
        <v>1066977</v>
      </c>
      <c r="E64" s="449"/>
      <c r="F64" s="449">
        <f>[41]二全年出口類別合計驗算!AA57</f>
        <v>1486538</v>
      </c>
      <c r="G64" s="450">
        <f>[41]二全年出口類別合計驗算!AC57</f>
        <v>12943406</v>
      </c>
      <c r="H64" s="449"/>
      <c r="I64" s="449">
        <f>[41]一全年進口類別合計驗算!S54</f>
        <v>29215</v>
      </c>
      <c r="J64" s="449">
        <f>[41]一全年進口類別合計驗算!T54</f>
        <v>181744</v>
      </c>
      <c r="K64" s="449"/>
      <c r="L64" s="449">
        <f>[41]一全年進口類別合計驗算!AA54</f>
        <v>328514</v>
      </c>
      <c r="M64" s="450">
        <f>[41]一全年進口類別合計驗算!AC54</f>
        <v>1692986</v>
      </c>
    </row>
    <row r="65" spans="1:13">
      <c r="A65" s="447" t="s">
        <v>322</v>
      </c>
      <c r="B65" s="448" t="s">
        <v>289</v>
      </c>
      <c r="C65" s="449">
        <f>[41]二全年出口類別合計驗算!S58</f>
        <v>668174</v>
      </c>
      <c r="D65" s="450" t="s">
        <v>293</v>
      </c>
      <c r="E65" s="159" t="s">
        <v>289</v>
      </c>
      <c r="F65" s="451">
        <f>[41]二全年出口類別合計驗算!AA58</f>
        <v>8750001</v>
      </c>
      <c r="G65" s="450" t="s">
        <v>293</v>
      </c>
      <c r="H65" s="159" t="s">
        <v>289</v>
      </c>
      <c r="I65" s="449">
        <f>[41]一全年進口類別合計驗算!S55</f>
        <v>174286</v>
      </c>
      <c r="J65" s="450" t="s">
        <v>293</v>
      </c>
      <c r="K65" s="449" t="s">
        <v>289</v>
      </c>
      <c r="L65" s="449">
        <f>[41]一全年進口類別合計驗算!AA55</f>
        <v>1908734</v>
      </c>
      <c r="M65" s="450" t="s">
        <v>293</v>
      </c>
    </row>
    <row r="66" spans="1:13">
      <c r="A66" s="447"/>
      <c r="B66" s="448"/>
      <c r="C66" s="449"/>
      <c r="D66" s="450"/>
      <c r="E66" s="449"/>
      <c r="F66" s="449"/>
      <c r="G66" s="450"/>
      <c r="H66" s="449"/>
      <c r="I66" s="449"/>
      <c r="J66" s="450"/>
      <c r="K66" s="449"/>
      <c r="L66" s="449"/>
      <c r="M66" s="450"/>
    </row>
    <row r="67" spans="1:13">
      <c r="A67" s="438" t="s">
        <v>323</v>
      </c>
      <c r="B67" s="465"/>
      <c r="C67" s="466">
        <f>SUM(C6:C66)-C65-C62-C20-C17-C11-C8-C14</f>
        <v>3877005</v>
      </c>
      <c r="D67" s="467">
        <f>SUM(D6:D66)</f>
        <v>123311526</v>
      </c>
      <c r="E67" s="466"/>
      <c r="F67" s="466">
        <f>SUM(F6:F66)-F65-F62-F20-F17-F11-F8-F14</f>
        <v>36333778</v>
      </c>
      <c r="G67" s="467">
        <f>SUM(G7:G66)</f>
        <v>1002742535</v>
      </c>
      <c r="H67" s="466"/>
      <c r="I67" s="466">
        <f>SUM(I6:I66)-I65-I62-I20-I17-I11-I8</f>
        <v>2234383</v>
      </c>
      <c r="J67" s="467">
        <f>SUM(J6:J66)</f>
        <v>70115893</v>
      </c>
      <c r="K67" s="466"/>
      <c r="L67" s="466">
        <f>SUM(L6:L66)-L65-L62-L20-L17-L11-L8</f>
        <v>20620159</v>
      </c>
      <c r="M67" s="467">
        <f>SUM(M6:M66)</f>
        <v>594491694</v>
      </c>
    </row>
    <row r="68" spans="1:13">
      <c r="G68" s="5"/>
    </row>
    <row r="69" spans="1:13">
      <c r="A69" s="61" t="s">
        <v>76</v>
      </c>
      <c r="B69" s="61"/>
    </row>
  </sheetData>
  <phoneticPr fontId="3" type="noConversion"/>
  <pageMargins left="0.19685039370078741" right="0.11811023622047245" top="0.59055118110236227" bottom="0.15748031496062992" header="0.31496062992125984" footer="0.31496062992125984"/>
  <pageSetup paperSize="9"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6"/>
  <sheetViews>
    <sheetView workbookViewId="0">
      <selection activeCell="K11" sqref="K11"/>
    </sheetView>
  </sheetViews>
  <sheetFormatPr defaultColWidth="10" defaultRowHeight="16.2"/>
  <cols>
    <col min="1" max="1" width="22.33203125" style="13" customWidth="1"/>
    <col min="2" max="2" width="16.6640625" style="437" customWidth="1"/>
    <col min="3" max="3" width="17.21875" style="511" customWidth="1"/>
    <col min="4" max="4" width="15.77734375" style="512" customWidth="1"/>
    <col min="5" max="5" width="16.77734375" style="437" customWidth="1"/>
    <col min="6" max="6" width="16.88671875" style="511" customWidth="1"/>
    <col min="7" max="7" width="14.88671875" style="512" customWidth="1"/>
    <col min="8" max="256" width="10" style="13"/>
    <col min="257" max="257" width="22.33203125" style="13" customWidth="1"/>
    <col min="258" max="258" width="16.6640625" style="13" customWidth="1"/>
    <col min="259" max="259" width="17.21875" style="13" customWidth="1"/>
    <col min="260" max="260" width="15.77734375" style="13" customWidth="1"/>
    <col min="261" max="261" width="16.77734375" style="13" customWidth="1"/>
    <col min="262" max="262" width="16.88671875" style="13" customWidth="1"/>
    <col min="263" max="263" width="14.88671875" style="13" customWidth="1"/>
    <col min="264" max="512" width="10" style="13"/>
    <col min="513" max="513" width="22.33203125" style="13" customWidth="1"/>
    <col min="514" max="514" width="16.6640625" style="13" customWidth="1"/>
    <col min="515" max="515" width="17.21875" style="13" customWidth="1"/>
    <col min="516" max="516" width="15.77734375" style="13" customWidth="1"/>
    <col min="517" max="517" width="16.77734375" style="13" customWidth="1"/>
    <col min="518" max="518" width="16.88671875" style="13" customWidth="1"/>
    <col min="519" max="519" width="14.88671875" style="13" customWidth="1"/>
    <col min="520" max="768" width="10" style="13"/>
    <col min="769" max="769" width="22.33203125" style="13" customWidth="1"/>
    <col min="770" max="770" width="16.6640625" style="13" customWidth="1"/>
    <col min="771" max="771" width="17.21875" style="13" customWidth="1"/>
    <col min="772" max="772" width="15.77734375" style="13" customWidth="1"/>
    <col min="773" max="773" width="16.77734375" style="13" customWidth="1"/>
    <col min="774" max="774" width="16.88671875" style="13" customWidth="1"/>
    <col min="775" max="775" width="14.88671875" style="13" customWidth="1"/>
    <col min="776" max="1024" width="10" style="13"/>
    <col min="1025" max="1025" width="22.33203125" style="13" customWidth="1"/>
    <col min="1026" max="1026" width="16.6640625" style="13" customWidth="1"/>
    <col min="1027" max="1027" width="17.21875" style="13" customWidth="1"/>
    <col min="1028" max="1028" width="15.77734375" style="13" customWidth="1"/>
    <col min="1029" max="1029" width="16.77734375" style="13" customWidth="1"/>
    <col min="1030" max="1030" width="16.88671875" style="13" customWidth="1"/>
    <col min="1031" max="1031" width="14.88671875" style="13" customWidth="1"/>
    <col min="1032" max="1280" width="10" style="13"/>
    <col min="1281" max="1281" width="22.33203125" style="13" customWidth="1"/>
    <col min="1282" max="1282" width="16.6640625" style="13" customWidth="1"/>
    <col min="1283" max="1283" width="17.21875" style="13" customWidth="1"/>
    <col min="1284" max="1284" width="15.77734375" style="13" customWidth="1"/>
    <col min="1285" max="1285" width="16.77734375" style="13" customWidth="1"/>
    <col min="1286" max="1286" width="16.88671875" style="13" customWidth="1"/>
    <col min="1287" max="1287" width="14.88671875" style="13" customWidth="1"/>
    <col min="1288" max="1536" width="10" style="13"/>
    <col min="1537" max="1537" width="22.33203125" style="13" customWidth="1"/>
    <col min="1538" max="1538" width="16.6640625" style="13" customWidth="1"/>
    <col min="1539" max="1539" width="17.21875" style="13" customWidth="1"/>
    <col min="1540" max="1540" width="15.77734375" style="13" customWidth="1"/>
    <col min="1541" max="1541" width="16.77734375" style="13" customWidth="1"/>
    <col min="1542" max="1542" width="16.88671875" style="13" customWidth="1"/>
    <col min="1543" max="1543" width="14.88671875" style="13" customWidth="1"/>
    <col min="1544" max="1792" width="10" style="13"/>
    <col min="1793" max="1793" width="22.33203125" style="13" customWidth="1"/>
    <col min="1794" max="1794" width="16.6640625" style="13" customWidth="1"/>
    <col min="1795" max="1795" width="17.21875" style="13" customWidth="1"/>
    <col min="1796" max="1796" width="15.77734375" style="13" customWidth="1"/>
    <col min="1797" max="1797" width="16.77734375" style="13" customWidth="1"/>
    <col min="1798" max="1798" width="16.88671875" style="13" customWidth="1"/>
    <col min="1799" max="1799" width="14.88671875" style="13" customWidth="1"/>
    <col min="1800" max="2048" width="10" style="13"/>
    <col min="2049" max="2049" width="22.33203125" style="13" customWidth="1"/>
    <col min="2050" max="2050" width="16.6640625" style="13" customWidth="1"/>
    <col min="2051" max="2051" width="17.21875" style="13" customWidth="1"/>
    <col min="2052" max="2052" width="15.77734375" style="13" customWidth="1"/>
    <col min="2053" max="2053" width="16.77734375" style="13" customWidth="1"/>
    <col min="2054" max="2054" width="16.88671875" style="13" customWidth="1"/>
    <col min="2055" max="2055" width="14.88671875" style="13" customWidth="1"/>
    <col min="2056" max="2304" width="10" style="13"/>
    <col min="2305" max="2305" width="22.33203125" style="13" customWidth="1"/>
    <col min="2306" max="2306" width="16.6640625" style="13" customWidth="1"/>
    <col min="2307" max="2307" width="17.21875" style="13" customWidth="1"/>
    <col min="2308" max="2308" width="15.77734375" style="13" customWidth="1"/>
    <col min="2309" max="2309" width="16.77734375" style="13" customWidth="1"/>
    <col min="2310" max="2310" width="16.88671875" style="13" customWidth="1"/>
    <col min="2311" max="2311" width="14.88671875" style="13" customWidth="1"/>
    <col min="2312" max="2560" width="10" style="13"/>
    <col min="2561" max="2561" width="22.33203125" style="13" customWidth="1"/>
    <col min="2562" max="2562" width="16.6640625" style="13" customWidth="1"/>
    <col min="2563" max="2563" width="17.21875" style="13" customWidth="1"/>
    <col min="2564" max="2564" width="15.77734375" style="13" customWidth="1"/>
    <col min="2565" max="2565" width="16.77734375" style="13" customWidth="1"/>
    <col min="2566" max="2566" width="16.88671875" style="13" customWidth="1"/>
    <col min="2567" max="2567" width="14.88671875" style="13" customWidth="1"/>
    <col min="2568" max="2816" width="10" style="13"/>
    <col min="2817" max="2817" width="22.33203125" style="13" customWidth="1"/>
    <col min="2818" max="2818" width="16.6640625" style="13" customWidth="1"/>
    <col min="2819" max="2819" width="17.21875" style="13" customWidth="1"/>
    <col min="2820" max="2820" width="15.77734375" style="13" customWidth="1"/>
    <col min="2821" max="2821" width="16.77734375" style="13" customWidth="1"/>
    <col min="2822" max="2822" width="16.88671875" style="13" customWidth="1"/>
    <col min="2823" max="2823" width="14.88671875" style="13" customWidth="1"/>
    <col min="2824" max="3072" width="10" style="13"/>
    <col min="3073" max="3073" width="22.33203125" style="13" customWidth="1"/>
    <col min="3074" max="3074" width="16.6640625" style="13" customWidth="1"/>
    <col min="3075" max="3075" width="17.21875" style="13" customWidth="1"/>
    <col min="3076" max="3076" width="15.77734375" style="13" customWidth="1"/>
    <col min="3077" max="3077" width="16.77734375" style="13" customWidth="1"/>
    <col min="3078" max="3078" width="16.88671875" style="13" customWidth="1"/>
    <col min="3079" max="3079" width="14.88671875" style="13" customWidth="1"/>
    <col min="3080" max="3328" width="10" style="13"/>
    <col min="3329" max="3329" width="22.33203125" style="13" customWidth="1"/>
    <col min="3330" max="3330" width="16.6640625" style="13" customWidth="1"/>
    <col min="3331" max="3331" width="17.21875" style="13" customWidth="1"/>
    <col min="3332" max="3332" width="15.77734375" style="13" customWidth="1"/>
    <col min="3333" max="3333" width="16.77734375" style="13" customWidth="1"/>
    <col min="3334" max="3334" width="16.88671875" style="13" customWidth="1"/>
    <col min="3335" max="3335" width="14.88671875" style="13" customWidth="1"/>
    <col min="3336" max="3584" width="10" style="13"/>
    <col min="3585" max="3585" width="22.33203125" style="13" customWidth="1"/>
    <col min="3586" max="3586" width="16.6640625" style="13" customWidth="1"/>
    <col min="3587" max="3587" width="17.21875" style="13" customWidth="1"/>
    <col min="3588" max="3588" width="15.77734375" style="13" customWidth="1"/>
    <col min="3589" max="3589" width="16.77734375" style="13" customWidth="1"/>
    <col min="3590" max="3590" width="16.88671875" style="13" customWidth="1"/>
    <col min="3591" max="3591" width="14.88671875" style="13" customWidth="1"/>
    <col min="3592" max="3840" width="10" style="13"/>
    <col min="3841" max="3841" width="22.33203125" style="13" customWidth="1"/>
    <col min="3842" max="3842" width="16.6640625" style="13" customWidth="1"/>
    <col min="3843" max="3843" width="17.21875" style="13" customWidth="1"/>
    <col min="3844" max="3844" width="15.77734375" style="13" customWidth="1"/>
    <col min="3845" max="3845" width="16.77734375" style="13" customWidth="1"/>
    <col min="3846" max="3846" width="16.88671875" style="13" customWidth="1"/>
    <col min="3847" max="3847" width="14.88671875" style="13" customWidth="1"/>
    <col min="3848" max="4096" width="10" style="13"/>
    <col min="4097" max="4097" width="22.33203125" style="13" customWidth="1"/>
    <col min="4098" max="4098" width="16.6640625" style="13" customWidth="1"/>
    <col min="4099" max="4099" width="17.21875" style="13" customWidth="1"/>
    <col min="4100" max="4100" width="15.77734375" style="13" customWidth="1"/>
    <col min="4101" max="4101" width="16.77734375" style="13" customWidth="1"/>
    <col min="4102" max="4102" width="16.88671875" style="13" customWidth="1"/>
    <col min="4103" max="4103" width="14.88671875" style="13" customWidth="1"/>
    <col min="4104" max="4352" width="10" style="13"/>
    <col min="4353" max="4353" width="22.33203125" style="13" customWidth="1"/>
    <col min="4354" max="4354" width="16.6640625" style="13" customWidth="1"/>
    <col min="4355" max="4355" width="17.21875" style="13" customWidth="1"/>
    <col min="4356" max="4356" width="15.77734375" style="13" customWidth="1"/>
    <col min="4357" max="4357" width="16.77734375" style="13" customWidth="1"/>
    <col min="4358" max="4358" width="16.88671875" style="13" customWidth="1"/>
    <col min="4359" max="4359" width="14.88671875" style="13" customWidth="1"/>
    <col min="4360" max="4608" width="10" style="13"/>
    <col min="4609" max="4609" width="22.33203125" style="13" customWidth="1"/>
    <col min="4610" max="4610" width="16.6640625" style="13" customWidth="1"/>
    <col min="4611" max="4611" width="17.21875" style="13" customWidth="1"/>
    <col min="4612" max="4612" width="15.77734375" style="13" customWidth="1"/>
    <col min="4613" max="4613" width="16.77734375" style="13" customWidth="1"/>
    <col min="4614" max="4614" width="16.88671875" style="13" customWidth="1"/>
    <col min="4615" max="4615" width="14.88671875" style="13" customWidth="1"/>
    <col min="4616" max="4864" width="10" style="13"/>
    <col min="4865" max="4865" width="22.33203125" style="13" customWidth="1"/>
    <col min="4866" max="4866" width="16.6640625" style="13" customWidth="1"/>
    <col min="4867" max="4867" width="17.21875" style="13" customWidth="1"/>
    <col min="4868" max="4868" width="15.77734375" style="13" customWidth="1"/>
    <col min="4869" max="4869" width="16.77734375" style="13" customWidth="1"/>
    <col min="4870" max="4870" width="16.88671875" style="13" customWidth="1"/>
    <col min="4871" max="4871" width="14.88671875" style="13" customWidth="1"/>
    <col min="4872" max="5120" width="10" style="13"/>
    <col min="5121" max="5121" width="22.33203125" style="13" customWidth="1"/>
    <col min="5122" max="5122" width="16.6640625" style="13" customWidth="1"/>
    <col min="5123" max="5123" width="17.21875" style="13" customWidth="1"/>
    <col min="5124" max="5124" width="15.77734375" style="13" customWidth="1"/>
    <col min="5125" max="5125" width="16.77734375" style="13" customWidth="1"/>
    <col min="5126" max="5126" width="16.88671875" style="13" customWidth="1"/>
    <col min="5127" max="5127" width="14.88671875" style="13" customWidth="1"/>
    <col min="5128" max="5376" width="10" style="13"/>
    <col min="5377" max="5377" width="22.33203125" style="13" customWidth="1"/>
    <col min="5378" max="5378" width="16.6640625" style="13" customWidth="1"/>
    <col min="5379" max="5379" width="17.21875" style="13" customWidth="1"/>
    <col min="5380" max="5380" width="15.77734375" style="13" customWidth="1"/>
    <col min="5381" max="5381" width="16.77734375" style="13" customWidth="1"/>
    <col min="5382" max="5382" width="16.88671875" style="13" customWidth="1"/>
    <col min="5383" max="5383" width="14.88671875" style="13" customWidth="1"/>
    <col min="5384" max="5632" width="10" style="13"/>
    <col min="5633" max="5633" width="22.33203125" style="13" customWidth="1"/>
    <col min="5634" max="5634" width="16.6640625" style="13" customWidth="1"/>
    <col min="5635" max="5635" width="17.21875" style="13" customWidth="1"/>
    <col min="5636" max="5636" width="15.77734375" style="13" customWidth="1"/>
    <col min="5637" max="5637" width="16.77734375" style="13" customWidth="1"/>
    <col min="5638" max="5638" width="16.88671875" style="13" customWidth="1"/>
    <col min="5639" max="5639" width="14.88671875" style="13" customWidth="1"/>
    <col min="5640" max="5888" width="10" style="13"/>
    <col min="5889" max="5889" width="22.33203125" style="13" customWidth="1"/>
    <col min="5890" max="5890" width="16.6640625" style="13" customWidth="1"/>
    <col min="5891" max="5891" width="17.21875" style="13" customWidth="1"/>
    <col min="5892" max="5892" width="15.77734375" style="13" customWidth="1"/>
    <col min="5893" max="5893" width="16.77734375" style="13" customWidth="1"/>
    <col min="5894" max="5894" width="16.88671875" style="13" customWidth="1"/>
    <col min="5895" max="5895" width="14.88671875" style="13" customWidth="1"/>
    <col min="5896" max="6144" width="10" style="13"/>
    <col min="6145" max="6145" width="22.33203125" style="13" customWidth="1"/>
    <col min="6146" max="6146" width="16.6640625" style="13" customWidth="1"/>
    <col min="6147" max="6147" width="17.21875" style="13" customWidth="1"/>
    <col min="6148" max="6148" width="15.77734375" style="13" customWidth="1"/>
    <col min="6149" max="6149" width="16.77734375" style="13" customWidth="1"/>
    <col min="6150" max="6150" width="16.88671875" style="13" customWidth="1"/>
    <col min="6151" max="6151" width="14.88671875" style="13" customWidth="1"/>
    <col min="6152" max="6400" width="10" style="13"/>
    <col min="6401" max="6401" width="22.33203125" style="13" customWidth="1"/>
    <col min="6402" max="6402" width="16.6640625" style="13" customWidth="1"/>
    <col min="6403" max="6403" width="17.21875" style="13" customWidth="1"/>
    <col min="6404" max="6404" width="15.77734375" style="13" customWidth="1"/>
    <col min="6405" max="6405" width="16.77734375" style="13" customWidth="1"/>
    <col min="6406" max="6406" width="16.88671875" style="13" customWidth="1"/>
    <col min="6407" max="6407" width="14.88671875" style="13" customWidth="1"/>
    <col min="6408" max="6656" width="10" style="13"/>
    <col min="6657" max="6657" width="22.33203125" style="13" customWidth="1"/>
    <col min="6658" max="6658" width="16.6640625" style="13" customWidth="1"/>
    <col min="6659" max="6659" width="17.21875" style="13" customWidth="1"/>
    <col min="6660" max="6660" width="15.77734375" style="13" customWidth="1"/>
    <col min="6661" max="6661" width="16.77734375" style="13" customWidth="1"/>
    <col min="6662" max="6662" width="16.88671875" style="13" customWidth="1"/>
    <col min="6663" max="6663" width="14.88671875" style="13" customWidth="1"/>
    <col min="6664" max="6912" width="10" style="13"/>
    <col min="6913" max="6913" width="22.33203125" style="13" customWidth="1"/>
    <col min="6914" max="6914" width="16.6640625" style="13" customWidth="1"/>
    <col min="6915" max="6915" width="17.21875" style="13" customWidth="1"/>
    <col min="6916" max="6916" width="15.77734375" style="13" customWidth="1"/>
    <col min="6917" max="6917" width="16.77734375" style="13" customWidth="1"/>
    <col min="6918" max="6918" width="16.88671875" style="13" customWidth="1"/>
    <col min="6919" max="6919" width="14.88671875" style="13" customWidth="1"/>
    <col min="6920" max="7168" width="10" style="13"/>
    <col min="7169" max="7169" width="22.33203125" style="13" customWidth="1"/>
    <col min="7170" max="7170" width="16.6640625" style="13" customWidth="1"/>
    <col min="7171" max="7171" width="17.21875" style="13" customWidth="1"/>
    <col min="7172" max="7172" width="15.77734375" style="13" customWidth="1"/>
    <col min="7173" max="7173" width="16.77734375" style="13" customWidth="1"/>
    <col min="7174" max="7174" width="16.88671875" style="13" customWidth="1"/>
    <col min="7175" max="7175" width="14.88671875" style="13" customWidth="1"/>
    <col min="7176" max="7424" width="10" style="13"/>
    <col min="7425" max="7425" width="22.33203125" style="13" customWidth="1"/>
    <col min="7426" max="7426" width="16.6640625" style="13" customWidth="1"/>
    <col min="7427" max="7427" width="17.21875" style="13" customWidth="1"/>
    <col min="7428" max="7428" width="15.77734375" style="13" customWidth="1"/>
    <col min="7429" max="7429" width="16.77734375" style="13" customWidth="1"/>
    <col min="7430" max="7430" width="16.88671875" style="13" customWidth="1"/>
    <col min="7431" max="7431" width="14.88671875" style="13" customWidth="1"/>
    <col min="7432" max="7680" width="10" style="13"/>
    <col min="7681" max="7681" width="22.33203125" style="13" customWidth="1"/>
    <col min="7682" max="7682" width="16.6640625" style="13" customWidth="1"/>
    <col min="7683" max="7683" width="17.21875" style="13" customWidth="1"/>
    <col min="7684" max="7684" width="15.77734375" style="13" customWidth="1"/>
    <col min="7685" max="7685" width="16.77734375" style="13" customWidth="1"/>
    <col min="7686" max="7686" width="16.88671875" style="13" customWidth="1"/>
    <col min="7687" max="7687" width="14.88671875" style="13" customWidth="1"/>
    <col min="7688" max="7936" width="10" style="13"/>
    <col min="7937" max="7937" width="22.33203125" style="13" customWidth="1"/>
    <col min="7938" max="7938" width="16.6640625" style="13" customWidth="1"/>
    <col min="7939" max="7939" width="17.21875" style="13" customWidth="1"/>
    <col min="7940" max="7940" width="15.77734375" style="13" customWidth="1"/>
    <col min="7941" max="7941" width="16.77734375" style="13" customWidth="1"/>
    <col min="7942" max="7942" width="16.88671875" style="13" customWidth="1"/>
    <col min="7943" max="7943" width="14.88671875" style="13" customWidth="1"/>
    <col min="7944" max="8192" width="10" style="13"/>
    <col min="8193" max="8193" width="22.33203125" style="13" customWidth="1"/>
    <col min="8194" max="8194" width="16.6640625" style="13" customWidth="1"/>
    <col min="8195" max="8195" width="17.21875" style="13" customWidth="1"/>
    <col min="8196" max="8196" width="15.77734375" style="13" customWidth="1"/>
    <col min="8197" max="8197" width="16.77734375" style="13" customWidth="1"/>
    <col min="8198" max="8198" width="16.88671875" style="13" customWidth="1"/>
    <col min="8199" max="8199" width="14.88671875" style="13" customWidth="1"/>
    <col min="8200" max="8448" width="10" style="13"/>
    <col min="8449" max="8449" width="22.33203125" style="13" customWidth="1"/>
    <col min="8450" max="8450" width="16.6640625" style="13" customWidth="1"/>
    <col min="8451" max="8451" width="17.21875" style="13" customWidth="1"/>
    <col min="8452" max="8452" width="15.77734375" style="13" customWidth="1"/>
    <col min="8453" max="8453" width="16.77734375" style="13" customWidth="1"/>
    <col min="8454" max="8454" width="16.88671875" style="13" customWidth="1"/>
    <col min="8455" max="8455" width="14.88671875" style="13" customWidth="1"/>
    <col min="8456" max="8704" width="10" style="13"/>
    <col min="8705" max="8705" width="22.33203125" style="13" customWidth="1"/>
    <col min="8706" max="8706" width="16.6640625" style="13" customWidth="1"/>
    <col min="8707" max="8707" width="17.21875" style="13" customWidth="1"/>
    <col min="8708" max="8708" width="15.77734375" style="13" customWidth="1"/>
    <col min="8709" max="8709" width="16.77734375" style="13" customWidth="1"/>
    <col min="8710" max="8710" width="16.88671875" style="13" customWidth="1"/>
    <col min="8711" max="8711" width="14.88671875" style="13" customWidth="1"/>
    <col min="8712" max="8960" width="10" style="13"/>
    <col min="8961" max="8961" width="22.33203125" style="13" customWidth="1"/>
    <col min="8962" max="8962" width="16.6640625" style="13" customWidth="1"/>
    <col min="8963" max="8963" width="17.21875" style="13" customWidth="1"/>
    <col min="8964" max="8964" width="15.77734375" style="13" customWidth="1"/>
    <col min="8965" max="8965" width="16.77734375" style="13" customWidth="1"/>
    <col min="8966" max="8966" width="16.88671875" style="13" customWidth="1"/>
    <col min="8967" max="8967" width="14.88671875" style="13" customWidth="1"/>
    <col min="8968" max="9216" width="10" style="13"/>
    <col min="9217" max="9217" width="22.33203125" style="13" customWidth="1"/>
    <col min="9218" max="9218" width="16.6640625" style="13" customWidth="1"/>
    <col min="9219" max="9219" width="17.21875" style="13" customWidth="1"/>
    <col min="9220" max="9220" width="15.77734375" style="13" customWidth="1"/>
    <col min="9221" max="9221" width="16.77734375" style="13" customWidth="1"/>
    <col min="9222" max="9222" width="16.88671875" style="13" customWidth="1"/>
    <col min="9223" max="9223" width="14.88671875" style="13" customWidth="1"/>
    <col min="9224" max="9472" width="10" style="13"/>
    <col min="9473" max="9473" width="22.33203125" style="13" customWidth="1"/>
    <col min="9474" max="9474" width="16.6640625" style="13" customWidth="1"/>
    <col min="9475" max="9475" width="17.21875" style="13" customWidth="1"/>
    <col min="9476" max="9476" width="15.77734375" style="13" customWidth="1"/>
    <col min="9477" max="9477" width="16.77734375" style="13" customWidth="1"/>
    <col min="9478" max="9478" width="16.88671875" style="13" customWidth="1"/>
    <col min="9479" max="9479" width="14.88671875" style="13" customWidth="1"/>
    <col min="9480" max="9728" width="10" style="13"/>
    <col min="9729" max="9729" width="22.33203125" style="13" customWidth="1"/>
    <col min="9730" max="9730" width="16.6640625" style="13" customWidth="1"/>
    <col min="9731" max="9731" width="17.21875" style="13" customWidth="1"/>
    <col min="9732" max="9732" width="15.77734375" style="13" customWidth="1"/>
    <col min="9733" max="9733" width="16.77734375" style="13" customWidth="1"/>
    <col min="9734" max="9734" width="16.88671875" style="13" customWidth="1"/>
    <col min="9735" max="9735" width="14.88671875" style="13" customWidth="1"/>
    <col min="9736" max="9984" width="10" style="13"/>
    <col min="9985" max="9985" width="22.33203125" style="13" customWidth="1"/>
    <col min="9986" max="9986" width="16.6640625" style="13" customWidth="1"/>
    <col min="9987" max="9987" width="17.21875" style="13" customWidth="1"/>
    <col min="9988" max="9988" width="15.77734375" style="13" customWidth="1"/>
    <col min="9989" max="9989" width="16.77734375" style="13" customWidth="1"/>
    <col min="9990" max="9990" width="16.88671875" style="13" customWidth="1"/>
    <col min="9991" max="9991" width="14.88671875" style="13" customWidth="1"/>
    <col min="9992" max="10240" width="10" style="13"/>
    <col min="10241" max="10241" width="22.33203125" style="13" customWidth="1"/>
    <col min="10242" max="10242" width="16.6640625" style="13" customWidth="1"/>
    <col min="10243" max="10243" width="17.21875" style="13" customWidth="1"/>
    <col min="10244" max="10244" width="15.77734375" style="13" customWidth="1"/>
    <col min="10245" max="10245" width="16.77734375" style="13" customWidth="1"/>
    <col min="10246" max="10246" width="16.88671875" style="13" customWidth="1"/>
    <col min="10247" max="10247" width="14.88671875" style="13" customWidth="1"/>
    <col min="10248" max="10496" width="10" style="13"/>
    <col min="10497" max="10497" width="22.33203125" style="13" customWidth="1"/>
    <col min="10498" max="10498" width="16.6640625" style="13" customWidth="1"/>
    <col min="10499" max="10499" width="17.21875" style="13" customWidth="1"/>
    <col min="10500" max="10500" width="15.77734375" style="13" customWidth="1"/>
    <col min="10501" max="10501" width="16.77734375" style="13" customWidth="1"/>
    <col min="10502" max="10502" width="16.88671875" style="13" customWidth="1"/>
    <col min="10503" max="10503" width="14.88671875" style="13" customWidth="1"/>
    <col min="10504" max="10752" width="10" style="13"/>
    <col min="10753" max="10753" width="22.33203125" style="13" customWidth="1"/>
    <col min="10754" max="10754" width="16.6640625" style="13" customWidth="1"/>
    <col min="10755" max="10755" width="17.21875" style="13" customWidth="1"/>
    <col min="10756" max="10756" width="15.77734375" style="13" customWidth="1"/>
    <col min="10757" max="10757" width="16.77734375" style="13" customWidth="1"/>
    <col min="10758" max="10758" width="16.88671875" style="13" customWidth="1"/>
    <col min="10759" max="10759" width="14.88671875" style="13" customWidth="1"/>
    <col min="10760" max="11008" width="10" style="13"/>
    <col min="11009" max="11009" width="22.33203125" style="13" customWidth="1"/>
    <col min="11010" max="11010" width="16.6640625" style="13" customWidth="1"/>
    <col min="11011" max="11011" width="17.21875" style="13" customWidth="1"/>
    <col min="11012" max="11012" width="15.77734375" style="13" customWidth="1"/>
    <col min="11013" max="11013" width="16.77734375" style="13" customWidth="1"/>
    <col min="11014" max="11014" width="16.88671875" style="13" customWidth="1"/>
    <col min="11015" max="11015" width="14.88671875" style="13" customWidth="1"/>
    <col min="11016" max="11264" width="10" style="13"/>
    <col min="11265" max="11265" width="22.33203125" style="13" customWidth="1"/>
    <col min="11266" max="11266" width="16.6640625" style="13" customWidth="1"/>
    <col min="11267" max="11267" width="17.21875" style="13" customWidth="1"/>
    <col min="11268" max="11268" width="15.77734375" style="13" customWidth="1"/>
    <col min="11269" max="11269" width="16.77734375" style="13" customWidth="1"/>
    <col min="11270" max="11270" width="16.88671875" style="13" customWidth="1"/>
    <col min="11271" max="11271" width="14.88671875" style="13" customWidth="1"/>
    <col min="11272" max="11520" width="10" style="13"/>
    <col min="11521" max="11521" width="22.33203125" style="13" customWidth="1"/>
    <col min="11522" max="11522" width="16.6640625" style="13" customWidth="1"/>
    <col min="11523" max="11523" width="17.21875" style="13" customWidth="1"/>
    <col min="11524" max="11524" width="15.77734375" style="13" customWidth="1"/>
    <col min="11525" max="11525" width="16.77734375" style="13" customWidth="1"/>
    <col min="11526" max="11526" width="16.88671875" style="13" customWidth="1"/>
    <col min="11527" max="11527" width="14.88671875" style="13" customWidth="1"/>
    <col min="11528" max="11776" width="10" style="13"/>
    <col min="11777" max="11777" width="22.33203125" style="13" customWidth="1"/>
    <col min="11778" max="11778" width="16.6640625" style="13" customWidth="1"/>
    <col min="11779" max="11779" width="17.21875" style="13" customWidth="1"/>
    <col min="11780" max="11780" width="15.77734375" style="13" customWidth="1"/>
    <col min="11781" max="11781" width="16.77734375" style="13" customWidth="1"/>
    <col min="11782" max="11782" width="16.88671875" style="13" customWidth="1"/>
    <col min="11783" max="11783" width="14.88671875" style="13" customWidth="1"/>
    <col min="11784" max="12032" width="10" style="13"/>
    <col min="12033" max="12033" width="22.33203125" style="13" customWidth="1"/>
    <col min="12034" max="12034" width="16.6640625" style="13" customWidth="1"/>
    <col min="12035" max="12035" width="17.21875" style="13" customWidth="1"/>
    <col min="12036" max="12036" width="15.77734375" style="13" customWidth="1"/>
    <col min="12037" max="12037" width="16.77734375" style="13" customWidth="1"/>
    <col min="12038" max="12038" width="16.88671875" style="13" customWidth="1"/>
    <col min="12039" max="12039" width="14.88671875" style="13" customWidth="1"/>
    <col min="12040" max="12288" width="10" style="13"/>
    <col min="12289" max="12289" width="22.33203125" style="13" customWidth="1"/>
    <col min="12290" max="12290" width="16.6640625" style="13" customWidth="1"/>
    <col min="12291" max="12291" width="17.21875" style="13" customWidth="1"/>
    <col min="12292" max="12292" width="15.77734375" style="13" customWidth="1"/>
    <col min="12293" max="12293" width="16.77734375" style="13" customWidth="1"/>
    <col min="12294" max="12294" width="16.88671875" style="13" customWidth="1"/>
    <col min="12295" max="12295" width="14.88671875" style="13" customWidth="1"/>
    <col min="12296" max="12544" width="10" style="13"/>
    <col min="12545" max="12545" width="22.33203125" style="13" customWidth="1"/>
    <col min="12546" max="12546" width="16.6640625" style="13" customWidth="1"/>
    <col min="12547" max="12547" width="17.21875" style="13" customWidth="1"/>
    <col min="12548" max="12548" width="15.77734375" style="13" customWidth="1"/>
    <col min="12549" max="12549" width="16.77734375" style="13" customWidth="1"/>
    <col min="12550" max="12550" width="16.88671875" style="13" customWidth="1"/>
    <col min="12551" max="12551" width="14.88671875" style="13" customWidth="1"/>
    <col min="12552" max="12800" width="10" style="13"/>
    <col min="12801" max="12801" width="22.33203125" style="13" customWidth="1"/>
    <col min="12802" max="12802" width="16.6640625" style="13" customWidth="1"/>
    <col min="12803" max="12803" width="17.21875" style="13" customWidth="1"/>
    <col min="12804" max="12804" width="15.77734375" style="13" customWidth="1"/>
    <col min="12805" max="12805" width="16.77734375" style="13" customWidth="1"/>
    <col min="12806" max="12806" width="16.88671875" style="13" customWidth="1"/>
    <col min="12807" max="12807" width="14.88671875" style="13" customWidth="1"/>
    <col min="12808" max="13056" width="10" style="13"/>
    <col min="13057" max="13057" width="22.33203125" style="13" customWidth="1"/>
    <col min="13058" max="13058" width="16.6640625" style="13" customWidth="1"/>
    <col min="13059" max="13059" width="17.21875" style="13" customWidth="1"/>
    <col min="13060" max="13060" width="15.77734375" style="13" customWidth="1"/>
    <col min="13061" max="13061" width="16.77734375" style="13" customWidth="1"/>
    <col min="13062" max="13062" width="16.88671875" style="13" customWidth="1"/>
    <col min="13063" max="13063" width="14.88671875" style="13" customWidth="1"/>
    <col min="13064" max="13312" width="10" style="13"/>
    <col min="13313" max="13313" width="22.33203125" style="13" customWidth="1"/>
    <col min="13314" max="13314" width="16.6640625" style="13" customWidth="1"/>
    <col min="13315" max="13315" width="17.21875" style="13" customWidth="1"/>
    <col min="13316" max="13316" width="15.77734375" style="13" customWidth="1"/>
    <col min="13317" max="13317" width="16.77734375" style="13" customWidth="1"/>
    <col min="13318" max="13318" width="16.88671875" style="13" customWidth="1"/>
    <col min="13319" max="13319" width="14.88671875" style="13" customWidth="1"/>
    <col min="13320" max="13568" width="10" style="13"/>
    <col min="13569" max="13569" width="22.33203125" style="13" customWidth="1"/>
    <col min="13570" max="13570" width="16.6640625" style="13" customWidth="1"/>
    <col min="13571" max="13571" width="17.21875" style="13" customWidth="1"/>
    <col min="13572" max="13572" width="15.77734375" style="13" customWidth="1"/>
    <col min="13573" max="13573" width="16.77734375" style="13" customWidth="1"/>
    <col min="13574" max="13574" width="16.88671875" style="13" customWidth="1"/>
    <col min="13575" max="13575" width="14.88671875" style="13" customWidth="1"/>
    <col min="13576" max="13824" width="10" style="13"/>
    <col min="13825" max="13825" width="22.33203125" style="13" customWidth="1"/>
    <col min="13826" max="13826" width="16.6640625" style="13" customWidth="1"/>
    <col min="13827" max="13827" width="17.21875" style="13" customWidth="1"/>
    <col min="13828" max="13828" width="15.77734375" style="13" customWidth="1"/>
    <col min="13829" max="13829" width="16.77734375" style="13" customWidth="1"/>
    <col min="13830" max="13830" width="16.88671875" style="13" customWidth="1"/>
    <col min="13831" max="13831" width="14.88671875" style="13" customWidth="1"/>
    <col min="13832" max="14080" width="10" style="13"/>
    <col min="14081" max="14081" width="22.33203125" style="13" customWidth="1"/>
    <col min="14082" max="14082" width="16.6640625" style="13" customWidth="1"/>
    <col min="14083" max="14083" width="17.21875" style="13" customWidth="1"/>
    <col min="14084" max="14084" width="15.77734375" style="13" customWidth="1"/>
    <col min="14085" max="14085" width="16.77734375" style="13" customWidth="1"/>
    <col min="14086" max="14086" width="16.88671875" style="13" customWidth="1"/>
    <col min="14087" max="14087" width="14.88671875" style="13" customWidth="1"/>
    <col min="14088" max="14336" width="10" style="13"/>
    <col min="14337" max="14337" width="22.33203125" style="13" customWidth="1"/>
    <col min="14338" max="14338" width="16.6640625" style="13" customWidth="1"/>
    <col min="14339" max="14339" width="17.21875" style="13" customWidth="1"/>
    <col min="14340" max="14340" width="15.77734375" style="13" customWidth="1"/>
    <col min="14341" max="14341" width="16.77734375" style="13" customWidth="1"/>
    <col min="14342" max="14342" width="16.88671875" style="13" customWidth="1"/>
    <col min="14343" max="14343" width="14.88671875" style="13" customWidth="1"/>
    <col min="14344" max="14592" width="10" style="13"/>
    <col min="14593" max="14593" width="22.33203125" style="13" customWidth="1"/>
    <col min="14594" max="14594" width="16.6640625" style="13" customWidth="1"/>
    <col min="14595" max="14595" width="17.21875" style="13" customWidth="1"/>
    <col min="14596" max="14596" width="15.77734375" style="13" customWidth="1"/>
    <col min="14597" max="14597" width="16.77734375" style="13" customWidth="1"/>
    <col min="14598" max="14598" width="16.88671875" style="13" customWidth="1"/>
    <col min="14599" max="14599" width="14.88671875" style="13" customWidth="1"/>
    <col min="14600" max="14848" width="10" style="13"/>
    <col min="14849" max="14849" width="22.33203125" style="13" customWidth="1"/>
    <col min="14850" max="14850" width="16.6640625" style="13" customWidth="1"/>
    <col min="14851" max="14851" width="17.21875" style="13" customWidth="1"/>
    <col min="14852" max="14852" width="15.77734375" style="13" customWidth="1"/>
    <col min="14853" max="14853" width="16.77734375" style="13" customWidth="1"/>
    <col min="14854" max="14854" width="16.88671875" style="13" customWidth="1"/>
    <col min="14855" max="14855" width="14.88671875" style="13" customWidth="1"/>
    <col min="14856" max="15104" width="10" style="13"/>
    <col min="15105" max="15105" width="22.33203125" style="13" customWidth="1"/>
    <col min="15106" max="15106" width="16.6640625" style="13" customWidth="1"/>
    <col min="15107" max="15107" width="17.21875" style="13" customWidth="1"/>
    <col min="15108" max="15108" width="15.77734375" style="13" customWidth="1"/>
    <col min="15109" max="15109" width="16.77734375" style="13" customWidth="1"/>
    <col min="15110" max="15110" width="16.88671875" style="13" customWidth="1"/>
    <col min="15111" max="15111" width="14.88671875" style="13" customWidth="1"/>
    <col min="15112" max="15360" width="10" style="13"/>
    <col min="15361" max="15361" width="22.33203125" style="13" customWidth="1"/>
    <col min="15362" max="15362" width="16.6640625" style="13" customWidth="1"/>
    <col min="15363" max="15363" width="17.21875" style="13" customWidth="1"/>
    <col min="15364" max="15364" width="15.77734375" style="13" customWidth="1"/>
    <col min="15365" max="15365" width="16.77734375" style="13" customWidth="1"/>
    <col min="15366" max="15366" width="16.88671875" style="13" customWidth="1"/>
    <col min="15367" max="15367" width="14.88671875" style="13" customWidth="1"/>
    <col min="15368" max="15616" width="10" style="13"/>
    <col min="15617" max="15617" width="22.33203125" style="13" customWidth="1"/>
    <col min="15618" max="15618" width="16.6640625" style="13" customWidth="1"/>
    <col min="15619" max="15619" width="17.21875" style="13" customWidth="1"/>
    <col min="15620" max="15620" width="15.77734375" style="13" customWidth="1"/>
    <col min="15621" max="15621" width="16.77734375" style="13" customWidth="1"/>
    <col min="15622" max="15622" width="16.88671875" style="13" customWidth="1"/>
    <col min="15623" max="15623" width="14.88671875" style="13" customWidth="1"/>
    <col min="15624" max="15872" width="10" style="13"/>
    <col min="15873" max="15873" width="22.33203125" style="13" customWidth="1"/>
    <col min="15874" max="15874" width="16.6640625" style="13" customWidth="1"/>
    <col min="15875" max="15875" width="17.21875" style="13" customWidth="1"/>
    <col min="15876" max="15876" width="15.77734375" style="13" customWidth="1"/>
    <col min="15877" max="15877" width="16.77734375" style="13" customWidth="1"/>
    <col min="15878" max="15878" width="16.88671875" style="13" customWidth="1"/>
    <col min="15879" max="15879" width="14.88671875" style="13" customWidth="1"/>
    <col min="15880" max="16128" width="10" style="13"/>
    <col min="16129" max="16129" width="22.33203125" style="13" customWidth="1"/>
    <col min="16130" max="16130" width="16.6640625" style="13" customWidth="1"/>
    <col min="16131" max="16131" width="17.21875" style="13" customWidth="1"/>
    <col min="16132" max="16132" width="15.77734375" style="13" customWidth="1"/>
    <col min="16133" max="16133" width="16.77734375" style="13" customWidth="1"/>
    <col min="16134" max="16134" width="16.88671875" style="13" customWidth="1"/>
    <col min="16135" max="16135" width="14.88671875" style="13" customWidth="1"/>
    <col min="16136" max="16384" width="10" style="13"/>
  </cols>
  <sheetData>
    <row r="1" spans="1:7" s="434" customFormat="1" ht="22.2">
      <c r="A1" s="468" t="s">
        <v>324</v>
      </c>
      <c r="B1" s="469"/>
      <c r="C1" s="470"/>
      <c r="D1" s="471"/>
      <c r="E1" s="469"/>
      <c r="F1" s="470"/>
      <c r="G1" s="471"/>
    </row>
    <row r="2" spans="1:7" s="434" customFormat="1" ht="25.8" customHeight="1">
      <c r="A2" s="436"/>
      <c r="B2" s="435"/>
      <c r="C2" s="472"/>
      <c r="D2" s="473"/>
      <c r="E2" s="435"/>
      <c r="F2" s="472"/>
      <c r="G2" s="473"/>
    </row>
    <row r="3" spans="1:7">
      <c r="A3" s="46" t="s">
        <v>325</v>
      </c>
      <c r="B3" s="79" t="s">
        <v>326</v>
      </c>
      <c r="C3" s="77" t="s">
        <v>138</v>
      </c>
      <c r="D3" s="476" t="s">
        <v>327</v>
      </c>
      <c r="E3" s="79" t="s">
        <v>328</v>
      </c>
      <c r="F3" s="77" t="s">
        <v>329</v>
      </c>
      <c r="G3" s="263" t="s">
        <v>330</v>
      </c>
    </row>
    <row r="4" spans="1:7" s="434" customFormat="1" ht="18" customHeight="1">
      <c r="A4" s="52"/>
      <c r="B4" s="86" t="s">
        <v>331</v>
      </c>
      <c r="C4" s="84" t="s">
        <v>332</v>
      </c>
      <c r="D4" s="264" t="s">
        <v>7</v>
      </c>
      <c r="E4" s="86" t="s">
        <v>85</v>
      </c>
      <c r="F4" s="84" t="s">
        <v>333</v>
      </c>
      <c r="G4" s="264" t="s">
        <v>7</v>
      </c>
    </row>
    <row r="5" spans="1:7">
      <c r="A5" s="477">
        <v>85121010001</v>
      </c>
      <c r="B5" s="478"/>
      <c r="C5" s="479"/>
      <c r="D5" s="480"/>
      <c r="E5" s="478"/>
      <c r="F5" s="479"/>
      <c r="G5" s="481"/>
    </row>
    <row r="6" spans="1:7">
      <c r="A6" s="447" t="s">
        <v>287</v>
      </c>
      <c r="B6" s="482">
        <f>[41]二全年出口類別合計驗算!AA4</f>
        <v>193432</v>
      </c>
      <c r="C6" s="483">
        <f>[42]二全年出口類別合計驗算!$AA4</f>
        <v>213177</v>
      </c>
      <c r="D6" s="484">
        <f>(B6-C6)/C6</f>
        <v>-9.2622562471561184E-2</v>
      </c>
      <c r="E6" s="482">
        <f>[41]二全年出口類別合計驗算!AC4</f>
        <v>15734830</v>
      </c>
      <c r="F6" s="483">
        <f>[42]二全年出口類別合計驗算!$AC4</f>
        <v>16871367</v>
      </c>
      <c r="G6" s="484">
        <f>(E6-F6)/F6</f>
        <v>-6.7364843643078834E-2</v>
      </c>
    </row>
    <row r="7" spans="1:7">
      <c r="A7" s="447" t="s">
        <v>288</v>
      </c>
      <c r="B7" s="482"/>
      <c r="C7" s="485"/>
      <c r="D7" s="486"/>
      <c r="E7" s="487"/>
      <c r="F7" s="483"/>
      <c r="G7" s="488"/>
    </row>
    <row r="8" spans="1:7">
      <c r="A8" s="452">
        <v>85121020009</v>
      </c>
      <c r="B8" s="489"/>
      <c r="C8" s="490"/>
      <c r="D8" s="491"/>
      <c r="E8" s="489"/>
      <c r="F8" s="492"/>
      <c r="G8" s="493"/>
    </row>
    <row r="9" spans="1:7">
      <c r="A9" s="447" t="s">
        <v>291</v>
      </c>
      <c r="B9" s="482">
        <f>[41]二全年出口類別合計驗算!AA7</f>
        <v>29875</v>
      </c>
      <c r="C9" s="483">
        <f>[42]二全年出口類別合計驗算!$AA7</f>
        <v>25741</v>
      </c>
      <c r="D9" s="494">
        <f>(B9-C9)/C9</f>
        <v>0.16059982129676392</v>
      </c>
      <c r="E9" s="482">
        <f>[41]二全年出口類別合計驗算!AC7</f>
        <v>2256628</v>
      </c>
      <c r="F9" s="483">
        <f>[42]二全年出口類別合計驗算!$AC7</f>
        <v>1502852</v>
      </c>
      <c r="G9" s="494">
        <f>(E9-F9)/F9</f>
        <v>0.50156369356397035</v>
      </c>
    </row>
    <row r="10" spans="1:7">
      <c r="A10" s="447" t="s">
        <v>292</v>
      </c>
      <c r="B10" s="482"/>
      <c r="C10" s="485"/>
      <c r="D10" s="495"/>
      <c r="E10" s="487"/>
      <c r="F10" s="483"/>
      <c r="G10" s="487"/>
    </row>
    <row r="11" spans="1:7">
      <c r="A11" s="457">
        <v>87149120007</v>
      </c>
      <c r="B11" s="489"/>
      <c r="C11" s="496"/>
      <c r="D11" s="497"/>
      <c r="E11" s="498"/>
      <c r="F11" s="499"/>
      <c r="G11" s="498"/>
    </row>
    <row r="12" spans="1:7">
      <c r="A12" s="447" t="s">
        <v>294</v>
      </c>
      <c r="B12" s="482">
        <f>[41]二全年出口類別合計驗算!AA10</f>
        <v>9800331</v>
      </c>
      <c r="C12" s="483">
        <f>[42]二全年出口類別合計驗算!$AA10</f>
        <v>9015445</v>
      </c>
      <c r="D12" s="494">
        <f>(B12-C12)/C12</f>
        <v>8.7060150663666624E-2</v>
      </c>
      <c r="E12" s="482">
        <f>[41]二全年出口類別合計驗算!AC10</f>
        <v>423860468</v>
      </c>
      <c r="F12" s="483">
        <f>[42]二全年出口類別合計驗算!$AC10</f>
        <v>364178777</v>
      </c>
      <c r="G12" s="494">
        <f>(E12-F12)/F12</f>
        <v>0.16388020052030655</v>
      </c>
    </row>
    <row r="13" spans="1:7">
      <c r="A13" s="447" t="s">
        <v>295</v>
      </c>
      <c r="B13" s="495"/>
      <c r="C13" s="485"/>
      <c r="D13" s="500"/>
      <c r="E13" s="487"/>
      <c r="F13" s="483"/>
      <c r="G13" s="487"/>
    </row>
    <row r="14" spans="1:7">
      <c r="A14" s="457">
        <v>87149200108</v>
      </c>
      <c r="B14" s="489"/>
      <c r="C14" s="496"/>
      <c r="D14" s="501"/>
      <c r="E14" s="498"/>
      <c r="F14" s="499"/>
      <c r="G14" s="498"/>
    </row>
    <row r="15" spans="1:7">
      <c r="A15" s="447" t="s">
        <v>296</v>
      </c>
      <c r="B15" s="482">
        <f>[41]二全年出口類別合計驗算!AA12</f>
        <v>1321405</v>
      </c>
      <c r="C15" s="483">
        <f>[42]二全年出口類別合計驗算!$AA12</f>
        <v>1202803</v>
      </c>
      <c r="D15" s="494">
        <f>(B15-C15)/C15</f>
        <v>9.8604675911184131E-2</v>
      </c>
      <c r="E15" s="482">
        <f>[41]二全年出口類別合計驗算!AC12</f>
        <v>19046175</v>
      </c>
      <c r="F15" s="483">
        <f>[42]二全年出口類別合計驗算!$AC12</f>
        <v>18609900</v>
      </c>
      <c r="G15" s="494">
        <f>(E15-F15)/F15</f>
        <v>2.3443167346412393E-2</v>
      </c>
    </row>
    <row r="16" spans="1:7">
      <c r="A16" s="447"/>
      <c r="B16" s="482"/>
      <c r="C16" s="485"/>
      <c r="D16" s="482"/>
      <c r="E16" s="487"/>
      <c r="F16" s="483"/>
      <c r="G16" s="487"/>
    </row>
    <row r="17" spans="1:7">
      <c r="A17" s="457">
        <v>87149200206</v>
      </c>
      <c r="B17" s="489"/>
      <c r="C17" s="496"/>
      <c r="D17" s="497"/>
      <c r="E17" s="498"/>
      <c r="F17" s="499"/>
      <c r="G17" s="498"/>
    </row>
    <row r="18" spans="1:7">
      <c r="A18" s="447" t="s">
        <v>334</v>
      </c>
      <c r="B18" s="482">
        <f>[41]二全年出口類別合計驗算!AA15</f>
        <v>611063</v>
      </c>
      <c r="C18" s="483">
        <f>[42]二全年出口類別合計驗算!$AA15</f>
        <v>644758</v>
      </c>
      <c r="D18" s="484">
        <f>(B18-C18)/C18</f>
        <v>-5.2259917674538352E-2</v>
      </c>
      <c r="E18" s="482">
        <f>[41]二全年出口類別合計驗算!AC15</f>
        <v>4598746</v>
      </c>
      <c r="F18" s="483">
        <f>[42]二全年出口類別合計驗算!$AC15</f>
        <v>4284072</v>
      </c>
      <c r="G18" s="494">
        <f>(E18-F18)/F18</f>
        <v>7.3452080170454653E-2</v>
      </c>
    </row>
    <row r="19" spans="1:7">
      <c r="A19" s="447"/>
      <c r="B19" s="482"/>
      <c r="C19" s="485"/>
      <c r="D19" s="500"/>
      <c r="E19" s="487"/>
      <c r="F19" s="483"/>
      <c r="G19" s="487"/>
    </row>
    <row r="20" spans="1:7">
      <c r="A20" s="457">
        <v>87149200304</v>
      </c>
      <c r="B20" s="489"/>
      <c r="C20" s="496"/>
      <c r="D20" s="501"/>
      <c r="E20" s="498"/>
      <c r="F20" s="499"/>
      <c r="G20" s="498"/>
    </row>
    <row r="21" spans="1:7">
      <c r="A21" s="447" t="s">
        <v>335</v>
      </c>
      <c r="B21" s="482">
        <f>[41]二全年出口類別合計驗算!AA18</f>
        <v>681841</v>
      </c>
      <c r="C21" s="483">
        <f>[42]二全年出口類別合計驗算!$AA18</f>
        <v>692769</v>
      </c>
      <c r="D21" s="484">
        <f>(B21-C21)/C21</f>
        <v>-1.5774377895084797E-2</v>
      </c>
      <c r="E21" s="482">
        <f>[41]二全年出口類別合計驗算!AC18</f>
        <v>30702609</v>
      </c>
      <c r="F21" s="483">
        <f>[42]二全年出口類別合計驗算!$AC18</f>
        <v>30597545</v>
      </c>
      <c r="G21" s="494">
        <f>(E21-F21)/F21</f>
        <v>3.4337395369465097E-3</v>
      </c>
    </row>
    <row r="22" spans="1:7">
      <c r="A22" s="457">
        <v>87149310007</v>
      </c>
      <c r="B22" s="489"/>
      <c r="C22" s="496"/>
      <c r="D22" s="502"/>
      <c r="E22" s="498"/>
      <c r="F22" s="499"/>
      <c r="G22" s="498"/>
    </row>
    <row r="23" spans="1:7">
      <c r="A23" s="447" t="s">
        <v>298</v>
      </c>
      <c r="B23" s="482">
        <f>[41]二全年出口類別合計驗算!AA20</f>
        <v>711005</v>
      </c>
      <c r="C23" s="483">
        <f>[42]二全年出口類別合計驗算!$AA20</f>
        <v>775523</v>
      </c>
      <c r="D23" s="484">
        <f>(B23-C23)/C23</f>
        <v>-8.3192890475201897E-2</v>
      </c>
      <c r="E23" s="482">
        <f>[41]二全年出口類別合計驗算!AC20</f>
        <v>31003947</v>
      </c>
      <c r="F23" s="483">
        <f>[42]二全年出口類別合計驗算!$AC20</f>
        <v>29316792</v>
      </c>
      <c r="G23" s="494">
        <f>(E23-F23)/F23</f>
        <v>5.75491001880424E-2</v>
      </c>
    </row>
    <row r="24" spans="1:7">
      <c r="A24" s="447" t="s">
        <v>336</v>
      </c>
      <c r="B24" s="482"/>
      <c r="C24" s="485"/>
      <c r="D24" s="500"/>
      <c r="E24" s="487"/>
      <c r="F24" s="483"/>
      <c r="G24" s="487"/>
    </row>
    <row r="25" spans="1:7">
      <c r="A25" s="457">
        <v>87149320005</v>
      </c>
      <c r="B25" s="489"/>
      <c r="C25" s="496"/>
      <c r="D25" s="501"/>
      <c r="E25" s="498"/>
      <c r="F25" s="499"/>
      <c r="G25" s="498"/>
    </row>
    <row r="26" spans="1:7">
      <c r="A26" s="447" t="s">
        <v>301</v>
      </c>
      <c r="B26" s="482">
        <f>[41]二全年出口類別合計驗算!AA23</f>
        <v>390092</v>
      </c>
      <c r="C26" s="483">
        <f>[42]二全年出口類別合計驗算!$AA23</f>
        <v>460197</v>
      </c>
      <c r="D26" s="484">
        <f>(B26-C26)/C26</f>
        <v>-0.15233693396523662</v>
      </c>
      <c r="E26" s="482">
        <f>[41]二全年出口類別合計驗算!AC23</f>
        <v>15633651</v>
      </c>
      <c r="F26" s="483">
        <f>[42]二全年出口類別合計驗算!$AC23</f>
        <v>12844274</v>
      </c>
      <c r="G26" s="494">
        <f>(E26-F26)/F26</f>
        <v>0.21716891122067311</v>
      </c>
    </row>
    <row r="27" spans="1:7">
      <c r="A27" s="457">
        <v>87149410006</v>
      </c>
      <c r="B27" s="489"/>
      <c r="C27" s="496"/>
      <c r="D27" s="501"/>
      <c r="E27" s="498"/>
      <c r="F27" s="499"/>
      <c r="G27" s="498"/>
    </row>
    <row r="28" spans="1:7">
      <c r="A28" s="447" t="s">
        <v>302</v>
      </c>
      <c r="B28" s="482">
        <f>[41]二全年出口類別合計驗算!AA25</f>
        <v>141955</v>
      </c>
      <c r="C28" s="483">
        <f>[42]二全年出口類別合計驗算!$AA25</f>
        <v>183558</v>
      </c>
      <c r="D28" s="484">
        <f>(B28-C28)/C28</f>
        <v>-0.22664770808136939</v>
      </c>
      <c r="E28" s="482">
        <f>[41]二全年出口類別合計驗算!AC25</f>
        <v>2885705</v>
      </c>
      <c r="F28" s="483">
        <f>[42]二全年出口類別合計驗算!$AC25</f>
        <v>3190640</v>
      </c>
      <c r="G28" s="484">
        <f>(E28-F28)/F28</f>
        <v>-9.5571734824361251E-2</v>
      </c>
    </row>
    <row r="29" spans="1:7">
      <c r="A29" s="447" t="s">
        <v>303</v>
      </c>
      <c r="B29" s="482"/>
      <c r="C29" s="485"/>
      <c r="D29" s="500"/>
      <c r="E29" s="487"/>
      <c r="F29" s="483"/>
      <c r="G29" s="487"/>
    </row>
    <row r="30" spans="1:7">
      <c r="A30" s="457">
        <v>87149490009</v>
      </c>
      <c r="B30" s="489"/>
      <c r="C30" s="496"/>
      <c r="D30" s="501"/>
      <c r="E30" s="498"/>
      <c r="F30" s="499"/>
      <c r="G30" s="498"/>
    </row>
    <row r="31" spans="1:7">
      <c r="A31" s="447" t="s">
        <v>304</v>
      </c>
      <c r="B31" s="482">
        <f>[41]二全年出口類別合計驗算!AA28</f>
        <v>4522428</v>
      </c>
      <c r="C31" s="483">
        <f>[42]二全年出口類別合計驗算!$AA28</f>
        <v>4404302</v>
      </c>
      <c r="D31" s="494">
        <f>(B31-C31)/C31</f>
        <v>2.6820594954660239E-2</v>
      </c>
      <c r="E31" s="482">
        <f>[41]二全年出口類別合計驗算!AC28</f>
        <v>87008440</v>
      </c>
      <c r="F31" s="483">
        <f>[42]二全年出口類別合計驗算!$AC28</f>
        <v>82586905</v>
      </c>
      <c r="G31" s="494">
        <f>(E31-F31)/F31</f>
        <v>5.3537967066328497E-2</v>
      </c>
    </row>
    <row r="32" spans="1:7">
      <c r="A32" s="447" t="s">
        <v>305</v>
      </c>
      <c r="B32" s="482"/>
      <c r="C32" s="485"/>
      <c r="D32" s="500"/>
      <c r="E32" s="487"/>
      <c r="F32" s="483"/>
      <c r="G32" s="487"/>
    </row>
    <row r="33" spans="1:7">
      <c r="A33" s="457">
        <v>87149500007</v>
      </c>
      <c r="B33" s="497"/>
      <c r="C33" s="496"/>
      <c r="D33" s="501"/>
      <c r="E33" s="498"/>
      <c r="F33" s="499"/>
      <c r="G33" s="498"/>
    </row>
    <row r="34" spans="1:7">
      <c r="A34" s="447" t="s">
        <v>306</v>
      </c>
      <c r="B34" s="482">
        <f>[41]二全年出口類別合計驗算!AA30</f>
        <v>1374566</v>
      </c>
      <c r="C34" s="483">
        <f>[42]二全年出口類別合計驗算!$AA30</f>
        <v>1475144</v>
      </c>
      <c r="D34" s="484">
        <f>(B34-C34)/C34</f>
        <v>-6.8181818181818177E-2</v>
      </c>
      <c r="E34" s="482">
        <f>[41]二全年出口類別合計驗算!AC30</f>
        <v>27470127</v>
      </c>
      <c r="F34" s="483">
        <f>[42]二全年出口類別合計驗算!$AC30</f>
        <v>23179782</v>
      </c>
      <c r="G34" s="494">
        <f>(E34-F34)/F34</f>
        <v>0.18508996331371882</v>
      </c>
    </row>
    <row r="35" spans="1:7">
      <c r="A35" s="457">
        <v>87149610004</v>
      </c>
      <c r="B35" s="497"/>
      <c r="C35" s="496"/>
      <c r="D35" s="497"/>
      <c r="E35" s="498"/>
      <c r="F35" s="499"/>
      <c r="G35" s="503"/>
    </row>
    <row r="36" spans="1:7">
      <c r="A36" s="447" t="s">
        <v>307</v>
      </c>
      <c r="B36" s="482">
        <f>[41]二全年出口類別合計驗算!AA32</f>
        <v>2333799</v>
      </c>
      <c r="C36" s="483">
        <f>[42]二全年出口類別合計驗算!$AA32</f>
        <v>2261233</v>
      </c>
      <c r="D36" s="494">
        <f>(B36-C36)/C36</f>
        <v>3.2091341316883314E-2</v>
      </c>
      <c r="E36" s="482">
        <f>[41]二全年出口類別合計驗算!AC32</f>
        <v>39697819</v>
      </c>
      <c r="F36" s="483">
        <f>[42]二全年出口類別合計驗算!$AC32</f>
        <v>36038053</v>
      </c>
      <c r="G36" s="494">
        <f>(E36-F36)/F36</f>
        <v>0.10155282251235936</v>
      </c>
    </row>
    <row r="37" spans="1:7">
      <c r="A37" s="457">
        <v>87149620002</v>
      </c>
      <c r="B37" s="489"/>
      <c r="C37" s="496"/>
      <c r="D37" s="502"/>
      <c r="E37" s="498"/>
      <c r="F37" s="499"/>
      <c r="G37" s="503"/>
    </row>
    <row r="38" spans="1:7">
      <c r="A38" s="447" t="s">
        <v>308</v>
      </c>
      <c r="B38" s="482">
        <f>[41]二全年出口類別合計驗算!AA34</f>
        <v>2242326</v>
      </c>
      <c r="C38" s="483">
        <f>[42]二全年出口類別合計驗算!$AA34</f>
        <v>2548795</v>
      </c>
      <c r="D38" s="484">
        <f>(B38-C38)/C38</f>
        <v>-0.12024074121300457</v>
      </c>
      <c r="E38" s="482">
        <f>[41]二全年出口類別合計驗算!AC34</f>
        <v>53533725</v>
      </c>
      <c r="F38" s="483">
        <f>[42]二全年出口類別合計驗算!$AC34</f>
        <v>44404816</v>
      </c>
      <c r="G38" s="494">
        <f>(E38-F38)/F38</f>
        <v>0.2055837592030558</v>
      </c>
    </row>
    <row r="39" spans="1:7">
      <c r="A39" s="447" t="s">
        <v>303</v>
      </c>
      <c r="B39" s="482"/>
      <c r="C39" s="485"/>
      <c r="D39" s="482"/>
      <c r="E39" s="487"/>
      <c r="F39" s="483"/>
      <c r="G39" s="487"/>
    </row>
    <row r="40" spans="1:7">
      <c r="A40" s="457">
        <v>73151100209</v>
      </c>
      <c r="B40" s="489"/>
      <c r="C40" s="496"/>
      <c r="D40" s="497"/>
      <c r="E40" s="498"/>
      <c r="F40" s="499"/>
      <c r="G40" s="498"/>
    </row>
    <row r="41" spans="1:7">
      <c r="A41" s="447" t="s">
        <v>309</v>
      </c>
      <c r="B41" s="482">
        <f>[41]二全年出口類別合計驗算!AA37</f>
        <v>1566690</v>
      </c>
      <c r="C41" s="483">
        <f>[42]二全年出口類別合計驗算!$AA37</f>
        <v>1652444</v>
      </c>
      <c r="D41" s="484">
        <f>(B41-C41)/C41</f>
        <v>-5.1895253333849742E-2</v>
      </c>
      <c r="E41" s="482">
        <f>[41]二全年出口類別合計驗算!AC37</f>
        <v>23251907</v>
      </c>
      <c r="F41" s="483">
        <f>[42]二全年出口類別合計驗算!$AC37</f>
        <v>22055491</v>
      </c>
      <c r="G41" s="494">
        <f>(E41-F41)/F41</f>
        <v>5.4245720487474072E-2</v>
      </c>
    </row>
    <row r="42" spans="1:7">
      <c r="A42" s="447" t="s">
        <v>310</v>
      </c>
      <c r="B42" s="482"/>
      <c r="C42" s="485"/>
      <c r="D42" s="482"/>
      <c r="E42" s="487"/>
      <c r="F42" s="483"/>
      <c r="G42" s="487"/>
    </row>
    <row r="43" spans="1:7">
      <c r="A43" s="457">
        <v>87149990111</v>
      </c>
      <c r="B43" s="489"/>
      <c r="C43" s="496"/>
      <c r="D43" s="497"/>
      <c r="E43" s="498"/>
      <c r="F43" s="499"/>
      <c r="G43" s="498"/>
    </row>
    <row r="44" spans="1:7">
      <c r="A44" s="461" t="s">
        <v>311</v>
      </c>
      <c r="B44" s="482">
        <f>[41]二全年出口類別合計驗算!AA40</f>
        <v>910336</v>
      </c>
      <c r="C44" s="483">
        <f>[42]二全年出口類別合計驗算!$AA40</f>
        <v>798992</v>
      </c>
      <c r="D44" s="494">
        <f>(B44-C44)/C44</f>
        <v>0.13935558804093157</v>
      </c>
      <c r="E44" s="482">
        <f>[41]二全年出口類別合計驗算!AC40</f>
        <v>48826680</v>
      </c>
      <c r="F44" s="483">
        <f>[42]二全年出口類別合計驗算!$AC40</f>
        <v>41043685</v>
      </c>
      <c r="G44" s="494">
        <f>(E44-F44)/F44</f>
        <v>0.18962710097789709</v>
      </c>
    </row>
    <row r="45" spans="1:7">
      <c r="A45" s="447" t="s">
        <v>312</v>
      </c>
      <c r="B45" s="482"/>
      <c r="C45" s="485"/>
      <c r="D45" s="482"/>
      <c r="E45" s="487"/>
      <c r="F45" s="483"/>
      <c r="G45" s="488"/>
    </row>
    <row r="46" spans="1:7">
      <c r="A46" s="457">
        <v>87149990120</v>
      </c>
      <c r="B46" s="489"/>
      <c r="C46" s="496"/>
      <c r="D46" s="497"/>
      <c r="E46" s="498"/>
      <c r="F46" s="499"/>
      <c r="G46" s="503"/>
    </row>
    <row r="47" spans="1:7">
      <c r="A47" s="447" t="s">
        <v>313</v>
      </c>
      <c r="B47" s="482">
        <f>[41]二全年出口類別合計驗算!AA43</f>
        <v>828440</v>
      </c>
      <c r="C47" s="483">
        <f>[42]二全年出口類別合計驗算!$AA43</f>
        <v>858421</v>
      </c>
      <c r="D47" s="484">
        <f>(B47-C47)/C47</f>
        <v>-3.4925753214331896E-2</v>
      </c>
      <c r="E47" s="482">
        <f>[41]二全年出口類別合計驗算!AC43</f>
        <v>25667688</v>
      </c>
      <c r="F47" s="483">
        <f>[42]二全年出口類別合計驗算!$AC43</f>
        <v>24046330</v>
      </c>
      <c r="G47" s="494">
        <f>(E47-F47)/F47</f>
        <v>6.7426422244059703E-2</v>
      </c>
    </row>
    <row r="48" spans="1:7">
      <c r="A48" s="457">
        <v>87149990139</v>
      </c>
      <c r="B48" s="489"/>
      <c r="C48" s="496"/>
      <c r="D48" s="497"/>
      <c r="E48" s="498"/>
      <c r="F48" s="499"/>
      <c r="G48" s="503"/>
    </row>
    <row r="49" spans="1:7">
      <c r="A49" s="447" t="s">
        <v>314</v>
      </c>
      <c r="B49" s="482">
        <f>[41]二全年出口類別合計驗算!AA45</f>
        <v>240996</v>
      </c>
      <c r="C49" s="483">
        <f>[42]二全年出口類別合計驗算!$AA45</f>
        <v>291643</v>
      </c>
      <c r="D49" s="484">
        <f>(B49-C49)/C49</f>
        <v>-0.17366094848839164</v>
      </c>
      <c r="E49" s="482">
        <f>[41]二全年出口類別合計驗算!AC45</f>
        <v>1870103</v>
      </c>
      <c r="F49" s="483">
        <f>[42]二全年出口類別合計驗算!$AC45</f>
        <v>1733749</v>
      </c>
      <c r="G49" s="494">
        <f>(E49-F49)/F49</f>
        <v>7.8646909096991555E-2</v>
      </c>
    </row>
    <row r="50" spans="1:7">
      <c r="A50" s="457">
        <v>87149990148</v>
      </c>
      <c r="B50" s="489"/>
      <c r="C50" s="496"/>
      <c r="D50" s="497"/>
      <c r="E50" s="498"/>
      <c r="F50" s="499"/>
      <c r="G50" s="498"/>
    </row>
    <row r="51" spans="1:7">
      <c r="A51" s="463" t="s">
        <v>315</v>
      </c>
      <c r="B51" s="482">
        <f>[41]二全年出口類別合計驗算!AA47</f>
        <v>473476</v>
      </c>
      <c r="C51" s="483">
        <f>[42]二全年出口類別合計驗算!$AA47</f>
        <v>415221</v>
      </c>
      <c r="D51" s="494">
        <f>(B51-C51)/C51</f>
        <v>0.14029878064934095</v>
      </c>
      <c r="E51" s="482">
        <f>[41]二全年出口類別合計驗算!AC47</f>
        <v>14138138</v>
      </c>
      <c r="F51" s="483">
        <f>[42]二全年出口類別合計驗算!$AC47</f>
        <v>11799996</v>
      </c>
      <c r="G51" s="494">
        <f>(E51-F51)/F51</f>
        <v>0.19814769428735399</v>
      </c>
    </row>
    <row r="52" spans="1:7">
      <c r="A52" s="447" t="s">
        <v>316</v>
      </c>
      <c r="B52" s="482"/>
      <c r="C52" s="485"/>
      <c r="D52" s="482"/>
      <c r="E52" s="487"/>
      <c r="F52" s="483"/>
      <c r="G52" s="487"/>
    </row>
    <row r="53" spans="1:7">
      <c r="A53" s="457">
        <v>87149990157</v>
      </c>
      <c r="B53" s="489"/>
      <c r="C53" s="496"/>
      <c r="D53" s="497"/>
      <c r="E53" s="498"/>
      <c r="F53" s="499"/>
      <c r="G53" s="498"/>
    </row>
    <row r="54" spans="1:7">
      <c r="A54" s="447" t="s">
        <v>317</v>
      </c>
      <c r="B54" s="482">
        <f>[41]二全年出口類別合計驗算!AA50</f>
        <v>1036751</v>
      </c>
      <c r="C54" s="483">
        <f>[42]二全年出口類別合計驗算!$AA50</f>
        <v>945269</v>
      </c>
      <c r="D54" s="494">
        <f>(B54-C54)/C54</f>
        <v>9.6778800531912082E-2</v>
      </c>
      <c r="E54" s="482">
        <f>[41]二全年出口類別合計驗算!AC50</f>
        <v>37441445</v>
      </c>
      <c r="F54" s="483">
        <f>[42]二全年出口類別合計驗算!$AC50</f>
        <v>31996599</v>
      </c>
      <c r="G54" s="494">
        <f>(E54-F54)/F54</f>
        <v>0.17016952332965138</v>
      </c>
    </row>
    <row r="55" spans="1:7">
      <c r="A55" s="447" t="s">
        <v>318</v>
      </c>
      <c r="B55" s="482"/>
      <c r="C55" s="485"/>
      <c r="D55" s="482"/>
      <c r="E55" s="487"/>
      <c r="F55" s="483"/>
      <c r="G55" s="487"/>
    </row>
    <row r="56" spans="1:7">
      <c r="A56" s="457">
        <v>87149990166</v>
      </c>
      <c r="B56" s="489"/>
      <c r="C56" s="496"/>
      <c r="D56" s="497"/>
      <c r="E56" s="498"/>
      <c r="F56" s="499"/>
      <c r="G56" s="498"/>
    </row>
    <row r="57" spans="1:7">
      <c r="A57" s="447" t="s">
        <v>315</v>
      </c>
      <c r="B57" s="482">
        <f>[41]二全年出口類別合計驗算!AA53</f>
        <v>1103258</v>
      </c>
      <c r="C57" s="483">
        <f>[42]二全年出口類別合計驗算!$AA53</f>
        <v>992642</v>
      </c>
      <c r="D57" s="494">
        <f>(B57-C57)/C57</f>
        <v>0.11143594568837506</v>
      </c>
      <c r="E57" s="482">
        <f>[41]二全年出口類別合計驗算!AC53</f>
        <v>27801465</v>
      </c>
      <c r="F57" s="483">
        <f>[42]二全年出口類別合計驗算!$AC53</f>
        <v>22958239</v>
      </c>
      <c r="G57" s="494">
        <f>(E57-F57)/F57</f>
        <v>0.21095807914535605</v>
      </c>
    </row>
    <row r="58" spans="1:7">
      <c r="A58" s="457">
        <v>40115000008</v>
      </c>
      <c r="B58" s="497"/>
      <c r="C58" s="496"/>
      <c r="D58" s="497"/>
      <c r="E58" s="498"/>
      <c r="F58" s="499"/>
      <c r="G58" s="498"/>
    </row>
    <row r="59" spans="1:7">
      <c r="A59" s="447" t="s">
        <v>319</v>
      </c>
      <c r="B59" s="482">
        <f>[41]二全年出口類別合計驗算!AA55</f>
        <v>4333175</v>
      </c>
      <c r="C59" s="483">
        <f>[42]二全年出口類別合計驗算!$AA55</f>
        <v>3624542</v>
      </c>
      <c r="D59" s="494">
        <f>(B59-C59)/C59</f>
        <v>0.19550966715242918</v>
      </c>
      <c r="E59" s="482">
        <f>[41]二全年出口類別合計驗算!AC55</f>
        <v>57368833</v>
      </c>
      <c r="F59" s="483">
        <f>[42]二全年出口類別合計驗算!$AC55</f>
        <v>41801922</v>
      </c>
      <c r="G59" s="494">
        <f>(E59-F59)/F59</f>
        <v>0.37239701562047794</v>
      </c>
    </row>
    <row r="60" spans="1:7">
      <c r="A60" s="447" t="s">
        <v>320</v>
      </c>
      <c r="B60" s="482"/>
      <c r="C60" s="485"/>
      <c r="D60" s="504"/>
      <c r="E60" s="487"/>
      <c r="F60" s="483"/>
      <c r="G60" s="505"/>
    </row>
    <row r="61" spans="1:7">
      <c r="A61" s="457">
        <v>40132000003</v>
      </c>
      <c r="B61" s="497"/>
      <c r="C61" s="496"/>
      <c r="D61" s="501"/>
      <c r="E61" s="498"/>
      <c r="F61" s="499"/>
      <c r="G61" s="506"/>
    </row>
    <row r="62" spans="1:7">
      <c r="A62" s="447" t="s">
        <v>321</v>
      </c>
      <c r="B62" s="482">
        <f>[41]二全年出口類別合計驗算!AA57</f>
        <v>1486538</v>
      </c>
      <c r="C62" s="483">
        <f>[42]二全年出口類別合計驗算!$AA57</f>
        <v>1435778</v>
      </c>
      <c r="D62" s="494">
        <f>(B62-C62)/C62</f>
        <v>3.5353654952227989E-2</v>
      </c>
      <c r="E62" s="482">
        <f>[41]二全年出口類別合計驗算!AC57</f>
        <v>12943406</v>
      </c>
      <c r="F62" s="483">
        <f>[42]二全年出口類別合計驗算!$AC57</f>
        <v>13519447</v>
      </c>
      <c r="G62" s="484">
        <f>(E62-F62)/F62</f>
        <v>-4.2608325621602716E-2</v>
      </c>
    </row>
    <row r="63" spans="1:7">
      <c r="A63" s="447" t="s">
        <v>322</v>
      </c>
      <c r="B63" s="482"/>
      <c r="C63" s="485"/>
      <c r="D63" s="486"/>
      <c r="E63" s="487"/>
      <c r="F63" s="483"/>
      <c r="G63" s="488"/>
    </row>
    <row r="64" spans="1:7">
      <c r="A64" s="507" t="s">
        <v>323</v>
      </c>
      <c r="B64" s="508">
        <f>SUM(B5:B63)-B63-B60-B19-B16-B10-B7</f>
        <v>36333778</v>
      </c>
      <c r="C64" s="509">
        <f>SUM(C5:C63)</f>
        <v>34918397</v>
      </c>
      <c r="D64" s="95">
        <f>(B64-C64)/C64</f>
        <v>4.0533962655845857E-2</v>
      </c>
      <c r="E64" s="510">
        <f>SUM(E6:E63)</f>
        <v>1002742535</v>
      </c>
      <c r="F64" s="273">
        <f>SUM(F5:F63)</f>
        <v>878561233</v>
      </c>
      <c r="G64" s="95">
        <f>(E64-F64)/F64</f>
        <v>0.14134621166467973</v>
      </c>
    </row>
    <row r="65" spans="1:5" ht="11.4" customHeight="1">
      <c r="E65" s="5"/>
    </row>
    <row r="66" spans="1:5">
      <c r="A66" s="61" t="s">
        <v>76</v>
      </c>
    </row>
  </sheetData>
  <phoneticPr fontId="3" type="noConversion"/>
  <pageMargins left="0.43307086614173229" right="0.11811023622047245" top="0.35433070866141736" bottom="0.35433070866141736" header="0.31496062992125984" footer="0.3149606299212598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66"/>
  <sheetViews>
    <sheetView workbookViewId="0">
      <selection activeCell="B1" sqref="B1"/>
    </sheetView>
  </sheetViews>
  <sheetFormatPr defaultColWidth="10" defaultRowHeight="16.2"/>
  <cols>
    <col min="1" max="1" width="22.33203125" style="13" customWidth="1"/>
    <col min="2" max="2" width="16.6640625" style="437" customWidth="1"/>
    <col min="3" max="3" width="17.21875" style="511" customWidth="1"/>
    <col min="4" max="4" width="15.77734375" style="512" customWidth="1"/>
    <col min="5" max="5" width="16.77734375" style="437" customWidth="1"/>
    <col min="6" max="6" width="16.88671875" style="511" customWidth="1"/>
    <col min="7" max="7" width="14.88671875" style="512" customWidth="1"/>
    <col min="8" max="256" width="10" style="13"/>
    <col min="257" max="257" width="22.33203125" style="13" customWidth="1"/>
    <col min="258" max="258" width="16.6640625" style="13" customWidth="1"/>
    <col min="259" max="259" width="17.21875" style="13" customWidth="1"/>
    <col min="260" max="260" width="15.77734375" style="13" customWidth="1"/>
    <col min="261" max="261" width="16.77734375" style="13" customWidth="1"/>
    <col min="262" max="262" width="16.88671875" style="13" customWidth="1"/>
    <col min="263" max="263" width="14.88671875" style="13" customWidth="1"/>
    <col min="264" max="512" width="10" style="13"/>
    <col min="513" max="513" width="22.33203125" style="13" customWidth="1"/>
    <col min="514" max="514" width="16.6640625" style="13" customWidth="1"/>
    <col min="515" max="515" width="17.21875" style="13" customWidth="1"/>
    <col min="516" max="516" width="15.77734375" style="13" customWidth="1"/>
    <col min="517" max="517" width="16.77734375" style="13" customWidth="1"/>
    <col min="518" max="518" width="16.88671875" style="13" customWidth="1"/>
    <col min="519" max="519" width="14.88671875" style="13" customWidth="1"/>
    <col min="520" max="768" width="10" style="13"/>
    <col min="769" max="769" width="22.33203125" style="13" customWidth="1"/>
    <col min="770" max="770" width="16.6640625" style="13" customWidth="1"/>
    <col min="771" max="771" width="17.21875" style="13" customWidth="1"/>
    <col min="772" max="772" width="15.77734375" style="13" customWidth="1"/>
    <col min="773" max="773" width="16.77734375" style="13" customWidth="1"/>
    <col min="774" max="774" width="16.88671875" style="13" customWidth="1"/>
    <col min="775" max="775" width="14.88671875" style="13" customWidth="1"/>
    <col min="776" max="1024" width="10" style="13"/>
    <col min="1025" max="1025" width="22.33203125" style="13" customWidth="1"/>
    <col min="1026" max="1026" width="16.6640625" style="13" customWidth="1"/>
    <col min="1027" max="1027" width="17.21875" style="13" customWidth="1"/>
    <col min="1028" max="1028" width="15.77734375" style="13" customWidth="1"/>
    <col min="1029" max="1029" width="16.77734375" style="13" customWidth="1"/>
    <col min="1030" max="1030" width="16.88671875" style="13" customWidth="1"/>
    <col min="1031" max="1031" width="14.88671875" style="13" customWidth="1"/>
    <col min="1032" max="1280" width="10" style="13"/>
    <col min="1281" max="1281" width="22.33203125" style="13" customWidth="1"/>
    <col min="1282" max="1282" width="16.6640625" style="13" customWidth="1"/>
    <col min="1283" max="1283" width="17.21875" style="13" customWidth="1"/>
    <col min="1284" max="1284" width="15.77734375" style="13" customWidth="1"/>
    <col min="1285" max="1285" width="16.77734375" style="13" customWidth="1"/>
    <col min="1286" max="1286" width="16.88671875" style="13" customWidth="1"/>
    <col min="1287" max="1287" width="14.88671875" style="13" customWidth="1"/>
    <col min="1288" max="1536" width="10" style="13"/>
    <col min="1537" max="1537" width="22.33203125" style="13" customWidth="1"/>
    <col min="1538" max="1538" width="16.6640625" style="13" customWidth="1"/>
    <col min="1539" max="1539" width="17.21875" style="13" customWidth="1"/>
    <col min="1540" max="1540" width="15.77734375" style="13" customWidth="1"/>
    <col min="1541" max="1541" width="16.77734375" style="13" customWidth="1"/>
    <col min="1542" max="1542" width="16.88671875" style="13" customWidth="1"/>
    <col min="1543" max="1543" width="14.88671875" style="13" customWidth="1"/>
    <col min="1544" max="1792" width="10" style="13"/>
    <col min="1793" max="1793" width="22.33203125" style="13" customWidth="1"/>
    <col min="1794" max="1794" width="16.6640625" style="13" customWidth="1"/>
    <col min="1795" max="1795" width="17.21875" style="13" customWidth="1"/>
    <col min="1796" max="1796" width="15.77734375" style="13" customWidth="1"/>
    <col min="1797" max="1797" width="16.77734375" style="13" customWidth="1"/>
    <col min="1798" max="1798" width="16.88671875" style="13" customWidth="1"/>
    <col min="1799" max="1799" width="14.88671875" style="13" customWidth="1"/>
    <col min="1800" max="2048" width="10" style="13"/>
    <col min="2049" max="2049" width="22.33203125" style="13" customWidth="1"/>
    <col min="2050" max="2050" width="16.6640625" style="13" customWidth="1"/>
    <col min="2051" max="2051" width="17.21875" style="13" customWidth="1"/>
    <col min="2052" max="2052" width="15.77734375" style="13" customWidth="1"/>
    <col min="2053" max="2053" width="16.77734375" style="13" customWidth="1"/>
    <col min="2054" max="2054" width="16.88671875" style="13" customWidth="1"/>
    <col min="2055" max="2055" width="14.88671875" style="13" customWidth="1"/>
    <col min="2056" max="2304" width="10" style="13"/>
    <col min="2305" max="2305" width="22.33203125" style="13" customWidth="1"/>
    <col min="2306" max="2306" width="16.6640625" style="13" customWidth="1"/>
    <col min="2307" max="2307" width="17.21875" style="13" customWidth="1"/>
    <col min="2308" max="2308" width="15.77734375" style="13" customWidth="1"/>
    <col min="2309" max="2309" width="16.77734375" style="13" customWidth="1"/>
    <col min="2310" max="2310" width="16.88671875" style="13" customWidth="1"/>
    <col min="2311" max="2311" width="14.88671875" style="13" customWidth="1"/>
    <col min="2312" max="2560" width="10" style="13"/>
    <col min="2561" max="2561" width="22.33203125" style="13" customWidth="1"/>
    <col min="2562" max="2562" width="16.6640625" style="13" customWidth="1"/>
    <col min="2563" max="2563" width="17.21875" style="13" customWidth="1"/>
    <col min="2564" max="2564" width="15.77734375" style="13" customWidth="1"/>
    <col min="2565" max="2565" width="16.77734375" style="13" customWidth="1"/>
    <col min="2566" max="2566" width="16.88671875" style="13" customWidth="1"/>
    <col min="2567" max="2567" width="14.88671875" style="13" customWidth="1"/>
    <col min="2568" max="2816" width="10" style="13"/>
    <col min="2817" max="2817" width="22.33203125" style="13" customWidth="1"/>
    <col min="2818" max="2818" width="16.6640625" style="13" customWidth="1"/>
    <col min="2819" max="2819" width="17.21875" style="13" customWidth="1"/>
    <col min="2820" max="2820" width="15.77734375" style="13" customWidth="1"/>
    <col min="2821" max="2821" width="16.77734375" style="13" customWidth="1"/>
    <col min="2822" max="2822" width="16.88671875" style="13" customWidth="1"/>
    <col min="2823" max="2823" width="14.88671875" style="13" customWidth="1"/>
    <col min="2824" max="3072" width="10" style="13"/>
    <col min="3073" max="3073" width="22.33203125" style="13" customWidth="1"/>
    <col min="3074" max="3074" width="16.6640625" style="13" customWidth="1"/>
    <col min="3075" max="3075" width="17.21875" style="13" customWidth="1"/>
    <col min="3076" max="3076" width="15.77734375" style="13" customWidth="1"/>
    <col min="3077" max="3077" width="16.77734375" style="13" customWidth="1"/>
    <col min="3078" max="3078" width="16.88671875" style="13" customWidth="1"/>
    <col min="3079" max="3079" width="14.88671875" style="13" customWidth="1"/>
    <col min="3080" max="3328" width="10" style="13"/>
    <col min="3329" max="3329" width="22.33203125" style="13" customWidth="1"/>
    <col min="3330" max="3330" width="16.6640625" style="13" customWidth="1"/>
    <col min="3331" max="3331" width="17.21875" style="13" customWidth="1"/>
    <col min="3332" max="3332" width="15.77734375" style="13" customWidth="1"/>
    <col min="3333" max="3333" width="16.77734375" style="13" customWidth="1"/>
    <col min="3334" max="3334" width="16.88671875" style="13" customWidth="1"/>
    <col min="3335" max="3335" width="14.88671875" style="13" customWidth="1"/>
    <col min="3336" max="3584" width="10" style="13"/>
    <col min="3585" max="3585" width="22.33203125" style="13" customWidth="1"/>
    <col min="3586" max="3586" width="16.6640625" style="13" customWidth="1"/>
    <col min="3587" max="3587" width="17.21875" style="13" customWidth="1"/>
    <col min="3588" max="3588" width="15.77734375" style="13" customWidth="1"/>
    <col min="3589" max="3589" width="16.77734375" style="13" customWidth="1"/>
    <col min="3590" max="3590" width="16.88671875" style="13" customWidth="1"/>
    <col min="3591" max="3591" width="14.88671875" style="13" customWidth="1"/>
    <col min="3592" max="3840" width="10" style="13"/>
    <col min="3841" max="3841" width="22.33203125" style="13" customWidth="1"/>
    <col min="3842" max="3842" width="16.6640625" style="13" customWidth="1"/>
    <col min="3843" max="3843" width="17.21875" style="13" customWidth="1"/>
    <col min="3844" max="3844" width="15.77734375" style="13" customWidth="1"/>
    <col min="3845" max="3845" width="16.77734375" style="13" customWidth="1"/>
    <col min="3846" max="3846" width="16.88671875" style="13" customWidth="1"/>
    <col min="3847" max="3847" width="14.88671875" style="13" customWidth="1"/>
    <col min="3848" max="4096" width="10" style="13"/>
    <col min="4097" max="4097" width="22.33203125" style="13" customWidth="1"/>
    <col min="4098" max="4098" width="16.6640625" style="13" customWidth="1"/>
    <col min="4099" max="4099" width="17.21875" style="13" customWidth="1"/>
    <col min="4100" max="4100" width="15.77734375" style="13" customWidth="1"/>
    <col min="4101" max="4101" width="16.77734375" style="13" customWidth="1"/>
    <col min="4102" max="4102" width="16.88671875" style="13" customWidth="1"/>
    <col min="4103" max="4103" width="14.88671875" style="13" customWidth="1"/>
    <col min="4104" max="4352" width="10" style="13"/>
    <col min="4353" max="4353" width="22.33203125" style="13" customWidth="1"/>
    <col min="4354" max="4354" width="16.6640625" style="13" customWidth="1"/>
    <col min="4355" max="4355" width="17.21875" style="13" customWidth="1"/>
    <col min="4356" max="4356" width="15.77734375" style="13" customWidth="1"/>
    <col min="4357" max="4357" width="16.77734375" style="13" customWidth="1"/>
    <col min="4358" max="4358" width="16.88671875" style="13" customWidth="1"/>
    <col min="4359" max="4359" width="14.88671875" style="13" customWidth="1"/>
    <col min="4360" max="4608" width="10" style="13"/>
    <col min="4609" max="4609" width="22.33203125" style="13" customWidth="1"/>
    <col min="4610" max="4610" width="16.6640625" style="13" customWidth="1"/>
    <col min="4611" max="4611" width="17.21875" style="13" customWidth="1"/>
    <col min="4612" max="4612" width="15.77734375" style="13" customWidth="1"/>
    <col min="4613" max="4613" width="16.77734375" style="13" customWidth="1"/>
    <col min="4614" max="4614" width="16.88671875" style="13" customWidth="1"/>
    <col min="4615" max="4615" width="14.88671875" style="13" customWidth="1"/>
    <col min="4616" max="4864" width="10" style="13"/>
    <col min="4865" max="4865" width="22.33203125" style="13" customWidth="1"/>
    <col min="4866" max="4866" width="16.6640625" style="13" customWidth="1"/>
    <col min="4867" max="4867" width="17.21875" style="13" customWidth="1"/>
    <col min="4868" max="4868" width="15.77734375" style="13" customWidth="1"/>
    <col min="4869" max="4869" width="16.77734375" style="13" customWidth="1"/>
    <col min="4870" max="4870" width="16.88671875" style="13" customWidth="1"/>
    <col min="4871" max="4871" width="14.88671875" style="13" customWidth="1"/>
    <col min="4872" max="5120" width="10" style="13"/>
    <col min="5121" max="5121" width="22.33203125" style="13" customWidth="1"/>
    <col min="5122" max="5122" width="16.6640625" style="13" customWidth="1"/>
    <col min="5123" max="5123" width="17.21875" style="13" customWidth="1"/>
    <col min="5124" max="5124" width="15.77734375" style="13" customWidth="1"/>
    <col min="5125" max="5125" width="16.77734375" style="13" customWidth="1"/>
    <col min="5126" max="5126" width="16.88671875" style="13" customWidth="1"/>
    <col min="5127" max="5127" width="14.88671875" style="13" customWidth="1"/>
    <col min="5128" max="5376" width="10" style="13"/>
    <col min="5377" max="5377" width="22.33203125" style="13" customWidth="1"/>
    <col min="5378" max="5378" width="16.6640625" style="13" customWidth="1"/>
    <col min="5379" max="5379" width="17.21875" style="13" customWidth="1"/>
    <col min="5380" max="5380" width="15.77734375" style="13" customWidth="1"/>
    <col min="5381" max="5381" width="16.77734375" style="13" customWidth="1"/>
    <col min="5382" max="5382" width="16.88671875" style="13" customWidth="1"/>
    <col min="5383" max="5383" width="14.88671875" style="13" customWidth="1"/>
    <col min="5384" max="5632" width="10" style="13"/>
    <col min="5633" max="5633" width="22.33203125" style="13" customWidth="1"/>
    <col min="5634" max="5634" width="16.6640625" style="13" customWidth="1"/>
    <col min="5635" max="5635" width="17.21875" style="13" customWidth="1"/>
    <col min="5636" max="5636" width="15.77734375" style="13" customWidth="1"/>
    <col min="5637" max="5637" width="16.77734375" style="13" customWidth="1"/>
    <col min="5638" max="5638" width="16.88671875" style="13" customWidth="1"/>
    <col min="5639" max="5639" width="14.88671875" style="13" customWidth="1"/>
    <col min="5640" max="5888" width="10" style="13"/>
    <col min="5889" max="5889" width="22.33203125" style="13" customWidth="1"/>
    <col min="5890" max="5890" width="16.6640625" style="13" customWidth="1"/>
    <col min="5891" max="5891" width="17.21875" style="13" customWidth="1"/>
    <col min="5892" max="5892" width="15.77734375" style="13" customWidth="1"/>
    <col min="5893" max="5893" width="16.77734375" style="13" customWidth="1"/>
    <col min="5894" max="5894" width="16.88671875" style="13" customWidth="1"/>
    <col min="5895" max="5895" width="14.88671875" style="13" customWidth="1"/>
    <col min="5896" max="6144" width="10" style="13"/>
    <col min="6145" max="6145" width="22.33203125" style="13" customWidth="1"/>
    <col min="6146" max="6146" width="16.6640625" style="13" customWidth="1"/>
    <col min="6147" max="6147" width="17.21875" style="13" customWidth="1"/>
    <col min="6148" max="6148" width="15.77734375" style="13" customWidth="1"/>
    <col min="6149" max="6149" width="16.77734375" style="13" customWidth="1"/>
    <col min="6150" max="6150" width="16.88671875" style="13" customWidth="1"/>
    <col min="6151" max="6151" width="14.88671875" style="13" customWidth="1"/>
    <col min="6152" max="6400" width="10" style="13"/>
    <col min="6401" max="6401" width="22.33203125" style="13" customWidth="1"/>
    <col min="6402" max="6402" width="16.6640625" style="13" customWidth="1"/>
    <col min="6403" max="6403" width="17.21875" style="13" customWidth="1"/>
    <col min="6404" max="6404" width="15.77734375" style="13" customWidth="1"/>
    <col min="6405" max="6405" width="16.77734375" style="13" customWidth="1"/>
    <col min="6406" max="6406" width="16.88671875" style="13" customWidth="1"/>
    <col min="6407" max="6407" width="14.88671875" style="13" customWidth="1"/>
    <col min="6408" max="6656" width="10" style="13"/>
    <col min="6657" max="6657" width="22.33203125" style="13" customWidth="1"/>
    <col min="6658" max="6658" width="16.6640625" style="13" customWidth="1"/>
    <col min="6659" max="6659" width="17.21875" style="13" customWidth="1"/>
    <col min="6660" max="6660" width="15.77734375" style="13" customWidth="1"/>
    <col min="6661" max="6661" width="16.77734375" style="13" customWidth="1"/>
    <col min="6662" max="6662" width="16.88671875" style="13" customWidth="1"/>
    <col min="6663" max="6663" width="14.88671875" style="13" customWidth="1"/>
    <col min="6664" max="6912" width="10" style="13"/>
    <col min="6913" max="6913" width="22.33203125" style="13" customWidth="1"/>
    <col min="6914" max="6914" width="16.6640625" style="13" customWidth="1"/>
    <col min="6915" max="6915" width="17.21875" style="13" customWidth="1"/>
    <col min="6916" max="6916" width="15.77734375" style="13" customWidth="1"/>
    <col min="6917" max="6917" width="16.77734375" style="13" customWidth="1"/>
    <col min="6918" max="6918" width="16.88671875" style="13" customWidth="1"/>
    <col min="6919" max="6919" width="14.88671875" style="13" customWidth="1"/>
    <col min="6920" max="7168" width="10" style="13"/>
    <col min="7169" max="7169" width="22.33203125" style="13" customWidth="1"/>
    <col min="7170" max="7170" width="16.6640625" style="13" customWidth="1"/>
    <col min="7171" max="7171" width="17.21875" style="13" customWidth="1"/>
    <col min="7172" max="7172" width="15.77734375" style="13" customWidth="1"/>
    <col min="7173" max="7173" width="16.77734375" style="13" customWidth="1"/>
    <col min="7174" max="7174" width="16.88671875" style="13" customWidth="1"/>
    <col min="7175" max="7175" width="14.88671875" style="13" customWidth="1"/>
    <col min="7176" max="7424" width="10" style="13"/>
    <col min="7425" max="7425" width="22.33203125" style="13" customWidth="1"/>
    <col min="7426" max="7426" width="16.6640625" style="13" customWidth="1"/>
    <col min="7427" max="7427" width="17.21875" style="13" customWidth="1"/>
    <col min="7428" max="7428" width="15.77734375" style="13" customWidth="1"/>
    <col min="7429" max="7429" width="16.77734375" style="13" customWidth="1"/>
    <col min="7430" max="7430" width="16.88671875" style="13" customWidth="1"/>
    <col min="7431" max="7431" width="14.88671875" style="13" customWidth="1"/>
    <col min="7432" max="7680" width="10" style="13"/>
    <col min="7681" max="7681" width="22.33203125" style="13" customWidth="1"/>
    <col min="7682" max="7682" width="16.6640625" style="13" customWidth="1"/>
    <col min="7683" max="7683" width="17.21875" style="13" customWidth="1"/>
    <col min="7684" max="7684" width="15.77734375" style="13" customWidth="1"/>
    <col min="7685" max="7685" width="16.77734375" style="13" customWidth="1"/>
    <col min="7686" max="7686" width="16.88671875" style="13" customWidth="1"/>
    <col min="7687" max="7687" width="14.88671875" style="13" customWidth="1"/>
    <col min="7688" max="7936" width="10" style="13"/>
    <col min="7937" max="7937" width="22.33203125" style="13" customWidth="1"/>
    <col min="7938" max="7938" width="16.6640625" style="13" customWidth="1"/>
    <col min="7939" max="7939" width="17.21875" style="13" customWidth="1"/>
    <col min="7940" max="7940" width="15.77734375" style="13" customWidth="1"/>
    <col min="7941" max="7941" width="16.77734375" style="13" customWidth="1"/>
    <col min="7942" max="7942" width="16.88671875" style="13" customWidth="1"/>
    <col min="7943" max="7943" width="14.88671875" style="13" customWidth="1"/>
    <col min="7944" max="8192" width="10" style="13"/>
    <col min="8193" max="8193" width="22.33203125" style="13" customWidth="1"/>
    <col min="8194" max="8194" width="16.6640625" style="13" customWidth="1"/>
    <col min="8195" max="8195" width="17.21875" style="13" customWidth="1"/>
    <col min="8196" max="8196" width="15.77734375" style="13" customWidth="1"/>
    <col min="8197" max="8197" width="16.77734375" style="13" customWidth="1"/>
    <col min="8198" max="8198" width="16.88671875" style="13" customWidth="1"/>
    <col min="8199" max="8199" width="14.88671875" style="13" customWidth="1"/>
    <col min="8200" max="8448" width="10" style="13"/>
    <col min="8449" max="8449" width="22.33203125" style="13" customWidth="1"/>
    <col min="8450" max="8450" width="16.6640625" style="13" customWidth="1"/>
    <col min="8451" max="8451" width="17.21875" style="13" customWidth="1"/>
    <col min="8452" max="8452" width="15.77734375" style="13" customWidth="1"/>
    <col min="8453" max="8453" width="16.77734375" style="13" customWidth="1"/>
    <col min="8454" max="8454" width="16.88671875" style="13" customWidth="1"/>
    <col min="8455" max="8455" width="14.88671875" style="13" customWidth="1"/>
    <col min="8456" max="8704" width="10" style="13"/>
    <col min="8705" max="8705" width="22.33203125" style="13" customWidth="1"/>
    <col min="8706" max="8706" width="16.6640625" style="13" customWidth="1"/>
    <col min="8707" max="8707" width="17.21875" style="13" customWidth="1"/>
    <col min="8708" max="8708" width="15.77734375" style="13" customWidth="1"/>
    <col min="8709" max="8709" width="16.77734375" style="13" customWidth="1"/>
    <col min="8710" max="8710" width="16.88671875" style="13" customWidth="1"/>
    <col min="8711" max="8711" width="14.88671875" style="13" customWidth="1"/>
    <col min="8712" max="8960" width="10" style="13"/>
    <col min="8961" max="8961" width="22.33203125" style="13" customWidth="1"/>
    <col min="8962" max="8962" width="16.6640625" style="13" customWidth="1"/>
    <col min="8963" max="8963" width="17.21875" style="13" customWidth="1"/>
    <col min="8964" max="8964" width="15.77734375" style="13" customWidth="1"/>
    <col min="8965" max="8965" width="16.77734375" style="13" customWidth="1"/>
    <col min="8966" max="8966" width="16.88671875" style="13" customWidth="1"/>
    <col min="8967" max="8967" width="14.88671875" style="13" customWidth="1"/>
    <col min="8968" max="9216" width="10" style="13"/>
    <col min="9217" max="9217" width="22.33203125" style="13" customWidth="1"/>
    <col min="9218" max="9218" width="16.6640625" style="13" customWidth="1"/>
    <col min="9219" max="9219" width="17.21875" style="13" customWidth="1"/>
    <col min="9220" max="9220" width="15.77734375" style="13" customWidth="1"/>
    <col min="9221" max="9221" width="16.77734375" style="13" customWidth="1"/>
    <col min="9222" max="9222" width="16.88671875" style="13" customWidth="1"/>
    <col min="9223" max="9223" width="14.88671875" style="13" customWidth="1"/>
    <col min="9224" max="9472" width="10" style="13"/>
    <col min="9473" max="9473" width="22.33203125" style="13" customWidth="1"/>
    <col min="9474" max="9474" width="16.6640625" style="13" customWidth="1"/>
    <col min="9475" max="9475" width="17.21875" style="13" customWidth="1"/>
    <col min="9476" max="9476" width="15.77734375" style="13" customWidth="1"/>
    <col min="9477" max="9477" width="16.77734375" style="13" customWidth="1"/>
    <col min="9478" max="9478" width="16.88671875" style="13" customWidth="1"/>
    <col min="9479" max="9479" width="14.88671875" style="13" customWidth="1"/>
    <col min="9480" max="9728" width="10" style="13"/>
    <col min="9729" max="9729" width="22.33203125" style="13" customWidth="1"/>
    <col min="9730" max="9730" width="16.6640625" style="13" customWidth="1"/>
    <col min="9731" max="9731" width="17.21875" style="13" customWidth="1"/>
    <col min="9732" max="9732" width="15.77734375" style="13" customWidth="1"/>
    <col min="9733" max="9733" width="16.77734375" style="13" customWidth="1"/>
    <col min="9734" max="9734" width="16.88671875" style="13" customWidth="1"/>
    <col min="9735" max="9735" width="14.88671875" style="13" customWidth="1"/>
    <col min="9736" max="9984" width="10" style="13"/>
    <col min="9985" max="9985" width="22.33203125" style="13" customWidth="1"/>
    <col min="9986" max="9986" width="16.6640625" style="13" customWidth="1"/>
    <col min="9987" max="9987" width="17.21875" style="13" customWidth="1"/>
    <col min="9988" max="9988" width="15.77734375" style="13" customWidth="1"/>
    <col min="9989" max="9989" width="16.77734375" style="13" customWidth="1"/>
    <col min="9990" max="9990" width="16.88671875" style="13" customWidth="1"/>
    <col min="9991" max="9991" width="14.88671875" style="13" customWidth="1"/>
    <col min="9992" max="10240" width="10" style="13"/>
    <col min="10241" max="10241" width="22.33203125" style="13" customWidth="1"/>
    <col min="10242" max="10242" width="16.6640625" style="13" customWidth="1"/>
    <col min="10243" max="10243" width="17.21875" style="13" customWidth="1"/>
    <col min="10244" max="10244" width="15.77734375" style="13" customWidth="1"/>
    <col min="10245" max="10245" width="16.77734375" style="13" customWidth="1"/>
    <col min="10246" max="10246" width="16.88671875" style="13" customWidth="1"/>
    <col min="10247" max="10247" width="14.88671875" style="13" customWidth="1"/>
    <col min="10248" max="10496" width="10" style="13"/>
    <col min="10497" max="10497" width="22.33203125" style="13" customWidth="1"/>
    <col min="10498" max="10498" width="16.6640625" style="13" customWidth="1"/>
    <col min="10499" max="10499" width="17.21875" style="13" customWidth="1"/>
    <col min="10500" max="10500" width="15.77734375" style="13" customWidth="1"/>
    <col min="10501" max="10501" width="16.77734375" style="13" customWidth="1"/>
    <col min="10502" max="10502" width="16.88671875" style="13" customWidth="1"/>
    <col min="10503" max="10503" width="14.88671875" style="13" customWidth="1"/>
    <col min="10504" max="10752" width="10" style="13"/>
    <col min="10753" max="10753" width="22.33203125" style="13" customWidth="1"/>
    <col min="10754" max="10754" width="16.6640625" style="13" customWidth="1"/>
    <col min="10755" max="10755" width="17.21875" style="13" customWidth="1"/>
    <col min="10756" max="10756" width="15.77734375" style="13" customWidth="1"/>
    <col min="10757" max="10757" width="16.77734375" style="13" customWidth="1"/>
    <col min="10758" max="10758" width="16.88671875" style="13" customWidth="1"/>
    <col min="10759" max="10759" width="14.88671875" style="13" customWidth="1"/>
    <col min="10760" max="11008" width="10" style="13"/>
    <col min="11009" max="11009" width="22.33203125" style="13" customWidth="1"/>
    <col min="11010" max="11010" width="16.6640625" style="13" customWidth="1"/>
    <col min="11011" max="11011" width="17.21875" style="13" customWidth="1"/>
    <col min="11012" max="11012" width="15.77734375" style="13" customWidth="1"/>
    <col min="11013" max="11013" width="16.77734375" style="13" customWidth="1"/>
    <col min="11014" max="11014" width="16.88671875" style="13" customWidth="1"/>
    <col min="11015" max="11015" width="14.88671875" style="13" customWidth="1"/>
    <col min="11016" max="11264" width="10" style="13"/>
    <col min="11265" max="11265" width="22.33203125" style="13" customWidth="1"/>
    <col min="11266" max="11266" width="16.6640625" style="13" customWidth="1"/>
    <col min="11267" max="11267" width="17.21875" style="13" customWidth="1"/>
    <col min="11268" max="11268" width="15.77734375" style="13" customWidth="1"/>
    <col min="11269" max="11269" width="16.77734375" style="13" customWidth="1"/>
    <col min="11270" max="11270" width="16.88671875" style="13" customWidth="1"/>
    <col min="11271" max="11271" width="14.88671875" style="13" customWidth="1"/>
    <col min="11272" max="11520" width="10" style="13"/>
    <col min="11521" max="11521" width="22.33203125" style="13" customWidth="1"/>
    <col min="11522" max="11522" width="16.6640625" style="13" customWidth="1"/>
    <col min="11523" max="11523" width="17.21875" style="13" customWidth="1"/>
    <col min="11524" max="11524" width="15.77734375" style="13" customWidth="1"/>
    <col min="11525" max="11525" width="16.77734375" style="13" customWidth="1"/>
    <col min="11526" max="11526" width="16.88671875" style="13" customWidth="1"/>
    <col min="11527" max="11527" width="14.88671875" style="13" customWidth="1"/>
    <col min="11528" max="11776" width="10" style="13"/>
    <col min="11777" max="11777" width="22.33203125" style="13" customWidth="1"/>
    <col min="11778" max="11778" width="16.6640625" style="13" customWidth="1"/>
    <col min="11779" max="11779" width="17.21875" style="13" customWidth="1"/>
    <col min="11780" max="11780" width="15.77734375" style="13" customWidth="1"/>
    <col min="11781" max="11781" width="16.77734375" style="13" customWidth="1"/>
    <col min="11782" max="11782" width="16.88671875" style="13" customWidth="1"/>
    <col min="11783" max="11783" width="14.88671875" style="13" customWidth="1"/>
    <col min="11784" max="12032" width="10" style="13"/>
    <col min="12033" max="12033" width="22.33203125" style="13" customWidth="1"/>
    <col min="12034" max="12034" width="16.6640625" style="13" customWidth="1"/>
    <col min="12035" max="12035" width="17.21875" style="13" customWidth="1"/>
    <col min="12036" max="12036" width="15.77734375" style="13" customWidth="1"/>
    <col min="12037" max="12037" width="16.77734375" style="13" customWidth="1"/>
    <col min="12038" max="12038" width="16.88671875" style="13" customWidth="1"/>
    <col min="12039" max="12039" width="14.88671875" style="13" customWidth="1"/>
    <col min="12040" max="12288" width="10" style="13"/>
    <col min="12289" max="12289" width="22.33203125" style="13" customWidth="1"/>
    <col min="12290" max="12290" width="16.6640625" style="13" customWidth="1"/>
    <col min="12291" max="12291" width="17.21875" style="13" customWidth="1"/>
    <col min="12292" max="12292" width="15.77734375" style="13" customWidth="1"/>
    <col min="12293" max="12293" width="16.77734375" style="13" customWidth="1"/>
    <col min="12294" max="12294" width="16.88671875" style="13" customWidth="1"/>
    <col min="12295" max="12295" width="14.88671875" style="13" customWidth="1"/>
    <col min="12296" max="12544" width="10" style="13"/>
    <col min="12545" max="12545" width="22.33203125" style="13" customWidth="1"/>
    <col min="12546" max="12546" width="16.6640625" style="13" customWidth="1"/>
    <col min="12547" max="12547" width="17.21875" style="13" customWidth="1"/>
    <col min="12548" max="12548" width="15.77734375" style="13" customWidth="1"/>
    <col min="12549" max="12549" width="16.77734375" style="13" customWidth="1"/>
    <col min="12550" max="12550" width="16.88671875" style="13" customWidth="1"/>
    <col min="12551" max="12551" width="14.88671875" style="13" customWidth="1"/>
    <col min="12552" max="12800" width="10" style="13"/>
    <col min="12801" max="12801" width="22.33203125" style="13" customWidth="1"/>
    <col min="12802" max="12802" width="16.6640625" style="13" customWidth="1"/>
    <col min="12803" max="12803" width="17.21875" style="13" customWidth="1"/>
    <col min="12804" max="12804" width="15.77734375" style="13" customWidth="1"/>
    <col min="12805" max="12805" width="16.77734375" style="13" customWidth="1"/>
    <col min="12806" max="12806" width="16.88671875" style="13" customWidth="1"/>
    <col min="12807" max="12807" width="14.88671875" style="13" customWidth="1"/>
    <col min="12808" max="13056" width="10" style="13"/>
    <col min="13057" max="13057" width="22.33203125" style="13" customWidth="1"/>
    <col min="13058" max="13058" width="16.6640625" style="13" customWidth="1"/>
    <col min="13059" max="13059" width="17.21875" style="13" customWidth="1"/>
    <col min="13060" max="13060" width="15.77734375" style="13" customWidth="1"/>
    <col min="13061" max="13061" width="16.77734375" style="13" customWidth="1"/>
    <col min="13062" max="13062" width="16.88671875" style="13" customWidth="1"/>
    <col min="13063" max="13063" width="14.88671875" style="13" customWidth="1"/>
    <col min="13064" max="13312" width="10" style="13"/>
    <col min="13313" max="13313" width="22.33203125" style="13" customWidth="1"/>
    <col min="13314" max="13314" width="16.6640625" style="13" customWidth="1"/>
    <col min="13315" max="13315" width="17.21875" style="13" customWidth="1"/>
    <col min="13316" max="13316" width="15.77734375" style="13" customWidth="1"/>
    <col min="13317" max="13317" width="16.77734375" style="13" customWidth="1"/>
    <col min="13318" max="13318" width="16.88671875" style="13" customWidth="1"/>
    <col min="13319" max="13319" width="14.88671875" style="13" customWidth="1"/>
    <col min="13320" max="13568" width="10" style="13"/>
    <col min="13569" max="13569" width="22.33203125" style="13" customWidth="1"/>
    <col min="13570" max="13570" width="16.6640625" style="13" customWidth="1"/>
    <col min="13571" max="13571" width="17.21875" style="13" customWidth="1"/>
    <col min="13572" max="13572" width="15.77734375" style="13" customWidth="1"/>
    <col min="13573" max="13573" width="16.77734375" style="13" customWidth="1"/>
    <col min="13574" max="13574" width="16.88671875" style="13" customWidth="1"/>
    <col min="13575" max="13575" width="14.88671875" style="13" customWidth="1"/>
    <col min="13576" max="13824" width="10" style="13"/>
    <col min="13825" max="13825" width="22.33203125" style="13" customWidth="1"/>
    <col min="13826" max="13826" width="16.6640625" style="13" customWidth="1"/>
    <col min="13827" max="13827" width="17.21875" style="13" customWidth="1"/>
    <col min="13828" max="13828" width="15.77734375" style="13" customWidth="1"/>
    <col min="13829" max="13829" width="16.77734375" style="13" customWidth="1"/>
    <col min="13830" max="13830" width="16.88671875" style="13" customWidth="1"/>
    <col min="13831" max="13831" width="14.88671875" style="13" customWidth="1"/>
    <col min="13832" max="14080" width="10" style="13"/>
    <col min="14081" max="14081" width="22.33203125" style="13" customWidth="1"/>
    <col min="14082" max="14082" width="16.6640625" style="13" customWidth="1"/>
    <col min="14083" max="14083" width="17.21875" style="13" customWidth="1"/>
    <col min="14084" max="14084" width="15.77734375" style="13" customWidth="1"/>
    <col min="14085" max="14085" width="16.77734375" style="13" customWidth="1"/>
    <col min="14086" max="14086" width="16.88671875" style="13" customWidth="1"/>
    <col min="14087" max="14087" width="14.88671875" style="13" customWidth="1"/>
    <col min="14088" max="14336" width="10" style="13"/>
    <col min="14337" max="14337" width="22.33203125" style="13" customWidth="1"/>
    <col min="14338" max="14338" width="16.6640625" style="13" customWidth="1"/>
    <col min="14339" max="14339" width="17.21875" style="13" customWidth="1"/>
    <col min="14340" max="14340" width="15.77734375" style="13" customWidth="1"/>
    <col min="14341" max="14341" width="16.77734375" style="13" customWidth="1"/>
    <col min="14342" max="14342" width="16.88671875" style="13" customWidth="1"/>
    <col min="14343" max="14343" width="14.88671875" style="13" customWidth="1"/>
    <col min="14344" max="14592" width="10" style="13"/>
    <col min="14593" max="14593" width="22.33203125" style="13" customWidth="1"/>
    <col min="14594" max="14594" width="16.6640625" style="13" customWidth="1"/>
    <col min="14595" max="14595" width="17.21875" style="13" customWidth="1"/>
    <col min="14596" max="14596" width="15.77734375" style="13" customWidth="1"/>
    <col min="14597" max="14597" width="16.77734375" style="13" customWidth="1"/>
    <col min="14598" max="14598" width="16.88671875" style="13" customWidth="1"/>
    <col min="14599" max="14599" width="14.88671875" style="13" customWidth="1"/>
    <col min="14600" max="14848" width="10" style="13"/>
    <col min="14849" max="14849" width="22.33203125" style="13" customWidth="1"/>
    <col min="14850" max="14850" width="16.6640625" style="13" customWidth="1"/>
    <col min="14851" max="14851" width="17.21875" style="13" customWidth="1"/>
    <col min="14852" max="14852" width="15.77734375" style="13" customWidth="1"/>
    <col min="14853" max="14853" width="16.77734375" style="13" customWidth="1"/>
    <col min="14854" max="14854" width="16.88671875" style="13" customWidth="1"/>
    <col min="14855" max="14855" width="14.88671875" style="13" customWidth="1"/>
    <col min="14856" max="15104" width="10" style="13"/>
    <col min="15105" max="15105" width="22.33203125" style="13" customWidth="1"/>
    <col min="15106" max="15106" width="16.6640625" style="13" customWidth="1"/>
    <col min="15107" max="15107" width="17.21875" style="13" customWidth="1"/>
    <col min="15108" max="15108" width="15.77734375" style="13" customWidth="1"/>
    <col min="15109" max="15109" width="16.77734375" style="13" customWidth="1"/>
    <col min="15110" max="15110" width="16.88671875" style="13" customWidth="1"/>
    <col min="15111" max="15111" width="14.88671875" style="13" customWidth="1"/>
    <col min="15112" max="15360" width="10" style="13"/>
    <col min="15361" max="15361" width="22.33203125" style="13" customWidth="1"/>
    <col min="15362" max="15362" width="16.6640625" style="13" customWidth="1"/>
    <col min="15363" max="15363" width="17.21875" style="13" customWidth="1"/>
    <col min="15364" max="15364" width="15.77734375" style="13" customWidth="1"/>
    <col min="15365" max="15365" width="16.77734375" style="13" customWidth="1"/>
    <col min="15366" max="15366" width="16.88671875" style="13" customWidth="1"/>
    <col min="15367" max="15367" width="14.88671875" style="13" customWidth="1"/>
    <col min="15368" max="15616" width="10" style="13"/>
    <col min="15617" max="15617" width="22.33203125" style="13" customWidth="1"/>
    <col min="15618" max="15618" width="16.6640625" style="13" customWidth="1"/>
    <col min="15619" max="15619" width="17.21875" style="13" customWidth="1"/>
    <col min="15620" max="15620" width="15.77734375" style="13" customWidth="1"/>
    <col min="15621" max="15621" width="16.77734375" style="13" customWidth="1"/>
    <col min="15622" max="15622" width="16.88671875" style="13" customWidth="1"/>
    <col min="15623" max="15623" width="14.88671875" style="13" customWidth="1"/>
    <col min="15624" max="15872" width="10" style="13"/>
    <col min="15873" max="15873" width="22.33203125" style="13" customWidth="1"/>
    <col min="15874" max="15874" width="16.6640625" style="13" customWidth="1"/>
    <col min="15875" max="15875" width="17.21875" style="13" customWidth="1"/>
    <col min="15876" max="15876" width="15.77734375" style="13" customWidth="1"/>
    <col min="15877" max="15877" width="16.77734375" style="13" customWidth="1"/>
    <col min="15878" max="15878" width="16.88671875" style="13" customWidth="1"/>
    <col min="15879" max="15879" width="14.88671875" style="13" customWidth="1"/>
    <col min="15880" max="16128" width="10" style="13"/>
    <col min="16129" max="16129" width="22.33203125" style="13" customWidth="1"/>
    <col min="16130" max="16130" width="16.6640625" style="13" customWidth="1"/>
    <col min="16131" max="16131" width="17.21875" style="13" customWidth="1"/>
    <col min="16132" max="16132" width="15.77734375" style="13" customWidth="1"/>
    <col min="16133" max="16133" width="16.77734375" style="13" customWidth="1"/>
    <col min="16134" max="16134" width="16.88671875" style="13" customWidth="1"/>
    <col min="16135" max="16135" width="14.88671875" style="13" customWidth="1"/>
    <col min="16136" max="16384" width="10" style="13"/>
  </cols>
  <sheetData>
    <row r="1" spans="1:7" s="434" customFormat="1" ht="22.2">
      <c r="A1" s="468" t="s">
        <v>337</v>
      </c>
      <c r="B1" s="469"/>
      <c r="C1" s="470"/>
      <c r="D1" s="471"/>
      <c r="E1" s="469"/>
      <c r="F1" s="470"/>
      <c r="G1" s="471"/>
    </row>
    <row r="2" spans="1:7" s="434" customFormat="1" ht="19.8">
      <c r="A2" s="474"/>
      <c r="B2" s="475"/>
      <c r="C2" s="472"/>
      <c r="D2" s="473"/>
      <c r="E2" s="435"/>
      <c r="F2" s="472"/>
      <c r="G2" s="473"/>
    </row>
    <row r="3" spans="1:7">
      <c r="A3" s="46" t="s">
        <v>338</v>
      </c>
      <c r="B3" s="79" t="s">
        <v>339</v>
      </c>
      <c r="C3" s="77" t="s">
        <v>340</v>
      </c>
      <c r="D3" s="476" t="s">
        <v>341</v>
      </c>
      <c r="E3" s="79" t="s">
        <v>339</v>
      </c>
      <c r="F3" s="77" t="s">
        <v>340</v>
      </c>
      <c r="G3" s="263" t="s">
        <v>82</v>
      </c>
    </row>
    <row r="4" spans="1:7" s="434" customFormat="1" ht="18" customHeight="1">
      <c r="A4" s="52"/>
      <c r="B4" s="86" t="s">
        <v>342</v>
      </c>
      <c r="C4" s="84" t="s">
        <v>342</v>
      </c>
      <c r="D4" s="264" t="s">
        <v>7</v>
      </c>
      <c r="E4" s="86" t="s">
        <v>85</v>
      </c>
      <c r="F4" s="84" t="s">
        <v>85</v>
      </c>
      <c r="G4" s="264" t="s">
        <v>7</v>
      </c>
    </row>
    <row r="5" spans="1:7">
      <c r="A5" s="477">
        <v>85121010001</v>
      </c>
      <c r="B5" s="478"/>
      <c r="C5" s="479"/>
      <c r="D5" s="480"/>
      <c r="E5" s="478"/>
      <c r="F5" s="479"/>
      <c r="G5" s="481"/>
    </row>
    <row r="6" spans="1:7">
      <c r="A6" s="447" t="s">
        <v>287</v>
      </c>
      <c r="B6" s="482">
        <f>[41]一全年進口類別合計驗算!AA5</f>
        <v>40592</v>
      </c>
      <c r="C6" s="483">
        <f>[42]一全年進口類別合計驗算!$AA5</f>
        <v>48816</v>
      </c>
      <c r="D6" s="484">
        <f>(B6-C6)/C6</f>
        <v>-0.16846935431006227</v>
      </c>
      <c r="E6" s="482">
        <f>[41]一全年進口類別合計驗算!AC5</f>
        <v>1507873</v>
      </c>
      <c r="F6" s="483">
        <f>[42]一全年進口類別合計驗算!$AC5</f>
        <v>1334283</v>
      </c>
      <c r="G6" s="494">
        <f>(E6-F6)/F6</f>
        <v>0.13009983639153014</v>
      </c>
    </row>
    <row r="7" spans="1:7">
      <c r="A7" s="447" t="s">
        <v>288</v>
      </c>
      <c r="B7" s="482"/>
      <c r="C7" s="485"/>
      <c r="D7" s="486"/>
      <c r="E7" s="487"/>
      <c r="F7" s="483"/>
      <c r="G7" s="487"/>
    </row>
    <row r="8" spans="1:7">
      <c r="A8" s="452">
        <v>85121020009</v>
      </c>
      <c r="B8" s="489"/>
      <c r="C8" s="490"/>
      <c r="D8" s="491"/>
      <c r="E8" s="489"/>
      <c r="F8" s="492"/>
      <c r="G8" s="489"/>
    </row>
    <row r="9" spans="1:7">
      <c r="A9" s="447" t="s">
        <v>291</v>
      </c>
      <c r="B9" s="482">
        <f>[41]一全年進口類別合計驗算!AA8</f>
        <v>24071</v>
      </c>
      <c r="C9" s="483">
        <f>[42]一全年進口類別合計驗算!$AA8</f>
        <v>34845</v>
      </c>
      <c r="D9" s="484">
        <f>(B9-C9)/C9</f>
        <v>-0.30919787630937007</v>
      </c>
      <c r="E9" s="482">
        <f>[41]一全年進口類別合計驗算!AC8</f>
        <v>1100824</v>
      </c>
      <c r="F9" s="483">
        <f>[42]一全年進口類別合計驗算!$AC8</f>
        <v>795335</v>
      </c>
      <c r="G9" s="494">
        <f>(E9-F9)/F9</f>
        <v>0.38410103918474603</v>
      </c>
    </row>
    <row r="10" spans="1:7">
      <c r="A10" s="447" t="s">
        <v>292</v>
      </c>
      <c r="B10" s="482"/>
      <c r="C10" s="485"/>
      <c r="D10" s="495"/>
      <c r="E10" s="487"/>
      <c r="F10" s="483"/>
      <c r="G10" s="487"/>
    </row>
    <row r="11" spans="1:7">
      <c r="A11" s="457">
        <v>87149120007</v>
      </c>
      <c r="B11" s="489"/>
      <c r="C11" s="496"/>
      <c r="D11" s="497"/>
      <c r="E11" s="498"/>
      <c r="F11" s="499"/>
      <c r="G11" s="498"/>
    </row>
    <row r="12" spans="1:7">
      <c r="A12" s="447" t="s">
        <v>294</v>
      </c>
      <c r="B12" s="482">
        <f>[41]一全年進口類別合計驗算!AA11</f>
        <v>6436202</v>
      </c>
      <c r="C12" s="483">
        <f>[42]一全年進口類別合計驗算!$AA11</f>
        <v>6482743</v>
      </c>
      <c r="D12" s="484">
        <f>(B12-C12)/C12</f>
        <v>-7.1792141073616523E-3</v>
      </c>
      <c r="E12" s="482">
        <f>[41]一全年進口類別合計驗算!AC11</f>
        <v>278182626</v>
      </c>
      <c r="F12" s="483">
        <f>[42]一全年進口類別合計驗算!$AC11</f>
        <v>245635759</v>
      </c>
      <c r="G12" s="494">
        <f>(E12-F12)/F12</f>
        <v>0.13250052489303887</v>
      </c>
    </row>
    <row r="13" spans="1:7">
      <c r="A13" s="447" t="s">
        <v>295</v>
      </c>
      <c r="B13" s="495"/>
      <c r="C13" s="485"/>
      <c r="D13" s="482"/>
      <c r="E13" s="487"/>
      <c r="F13" s="483"/>
      <c r="G13" s="487"/>
    </row>
    <row r="14" spans="1:7">
      <c r="A14" s="457">
        <v>87149200108</v>
      </c>
      <c r="B14" s="489"/>
      <c r="C14" s="496"/>
      <c r="D14" s="497"/>
      <c r="E14" s="498"/>
      <c r="F14" s="499"/>
      <c r="G14" s="498"/>
    </row>
    <row r="15" spans="1:7">
      <c r="A15" s="447" t="s">
        <v>296</v>
      </c>
      <c r="B15" s="482">
        <f>[41]一全年進口類別合計驗算!AA13</f>
        <v>723321</v>
      </c>
      <c r="C15" s="483">
        <f>[42]一全年進口類別合計驗算!$AA13</f>
        <v>615525</v>
      </c>
      <c r="D15" s="494">
        <f>(B15-C15)/C15</f>
        <v>0.17512854879980505</v>
      </c>
      <c r="E15" s="482">
        <f>[41]一全年進口類別合計驗算!AC13</f>
        <v>29512716</v>
      </c>
      <c r="F15" s="483">
        <f>[42]一全年進口類別合計驗算!$AC13</f>
        <v>21171664</v>
      </c>
      <c r="G15" s="494">
        <f>(E15-F15)/F15</f>
        <v>0.39397243409870852</v>
      </c>
    </row>
    <row r="16" spans="1:7">
      <c r="A16" s="447"/>
      <c r="B16" s="482"/>
      <c r="C16" s="485"/>
      <c r="D16" s="482"/>
      <c r="E16" s="487"/>
      <c r="F16" s="483"/>
      <c r="G16" s="487"/>
    </row>
    <row r="17" spans="1:7">
      <c r="A17" s="457">
        <v>87149200206</v>
      </c>
      <c r="B17" s="489"/>
      <c r="C17" s="496"/>
      <c r="D17" s="497"/>
      <c r="E17" s="498"/>
      <c r="F17" s="499"/>
      <c r="G17" s="498"/>
    </row>
    <row r="18" spans="1:7">
      <c r="A18" s="447" t="s">
        <v>343</v>
      </c>
      <c r="B18" s="482">
        <f>[41]一全年進口類別合計驗算!AA16</f>
        <v>96616</v>
      </c>
      <c r="C18" s="483">
        <f>[42]一全年進口類別合計驗算!$AA16</f>
        <v>92143</v>
      </c>
      <c r="D18" s="494">
        <f>(B18-C18)/C18</f>
        <v>4.8544110784324364E-2</v>
      </c>
      <c r="E18" s="482">
        <f>[41]一全年進口類別合計驗算!AC16</f>
        <v>6202365</v>
      </c>
      <c r="F18" s="483">
        <f>[42]一全年進口類別合計驗算!$AC16</f>
        <v>4147872</v>
      </c>
      <c r="G18" s="494">
        <f>(E18-F18)/F18</f>
        <v>0.49531253616312171</v>
      </c>
    </row>
    <row r="19" spans="1:7">
      <c r="A19" s="447"/>
      <c r="B19" s="482"/>
      <c r="C19" s="485"/>
      <c r="D19" s="482"/>
      <c r="E19" s="487"/>
      <c r="F19" s="483"/>
      <c r="G19" s="487"/>
    </row>
    <row r="20" spans="1:7">
      <c r="A20" s="457">
        <v>87149200304</v>
      </c>
      <c r="B20" s="489"/>
      <c r="C20" s="496"/>
      <c r="D20" s="497"/>
      <c r="E20" s="498"/>
      <c r="F20" s="499"/>
      <c r="G20" s="498"/>
    </row>
    <row r="21" spans="1:7">
      <c r="A21" s="447" t="s">
        <v>344</v>
      </c>
      <c r="B21" s="482">
        <f>[41]一全年進口類別合計驗算!AA19</f>
        <v>322636</v>
      </c>
      <c r="C21" s="483">
        <f>[42]一全年進口類別合計驗算!$AA19</f>
        <v>298648</v>
      </c>
      <c r="D21" s="494">
        <f>(B21-C21)/C21</f>
        <v>8.0321984409739894E-2</v>
      </c>
      <c r="E21" s="482">
        <f>[41]一全年進口類別合計驗算!AC19</f>
        <v>6828065</v>
      </c>
      <c r="F21" s="483">
        <f>[42]一全年進口類別合計驗算!$AC19</f>
        <v>9652405</v>
      </c>
      <c r="G21" s="484">
        <f>(E21-F21)/F21</f>
        <v>-0.2926047964212028</v>
      </c>
    </row>
    <row r="22" spans="1:7">
      <c r="A22" s="457">
        <v>87149310007</v>
      </c>
      <c r="B22" s="489"/>
      <c r="C22" s="496"/>
      <c r="D22" s="497"/>
      <c r="E22" s="498"/>
      <c r="F22" s="499"/>
      <c r="G22" s="498"/>
    </row>
    <row r="23" spans="1:7">
      <c r="A23" s="447" t="s">
        <v>298</v>
      </c>
      <c r="B23" s="482">
        <f>[41]一全年進口類別合計驗算!AA21</f>
        <v>1035927</v>
      </c>
      <c r="C23" s="483">
        <f>[42]一全年進口類別合計驗算!$AA21</f>
        <v>1008677</v>
      </c>
      <c r="D23" s="494">
        <f>(B23-C23)/C23</f>
        <v>2.7015585762340175E-2</v>
      </c>
      <c r="E23" s="482">
        <f>[41]一全年進口類別合計驗算!AC21</f>
        <v>17568047</v>
      </c>
      <c r="F23" s="483">
        <f>[42]一全年進口類別合計驗算!$AC21</f>
        <v>15031437</v>
      </c>
      <c r="G23" s="494">
        <f>(E23-F23)/F23</f>
        <v>0.16875365941393361</v>
      </c>
    </row>
    <row r="24" spans="1:7">
      <c r="A24" s="447" t="s">
        <v>345</v>
      </c>
      <c r="B24" s="482"/>
      <c r="C24" s="485"/>
      <c r="D24" s="500"/>
      <c r="E24" s="487"/>
      <c r="F24" s="483"/>
      <c r="G24" s="487"/>
    </row>
    <row r="25" spans="1:7">
      <c r="A25" s="457">
        <v>87149320005</v>
      </c>
      <c r="B25" s="489"/>
      <c r="C25" s="496"/>
      <c r="D25" s="501"/>
      <c r="E25" s="498"/>
      <c r="F25" s="499"/>
      <c r="G25" s="498"/>
    </row>
    <row r="26" spans="1:7">
      <c r="A26" s="447" t="s">
        <v>301</v>
      </c>
      <c r="B26" s="482">
        <f>[41]一全年進口類別合計驗算!AA23</f>
        <v>545154</v>
      </c>
      <c r="C26" s="483">
        <f>[42]一全年進口類別合計驗算!$AA23</f>
        <v>433402</v>
      </c>
      <c r="D26" s="494">
        <f>(B26-C26)/C26</f>
        <v>0.25784837171955827</v>
      </c>
      <c r="E26" s="482">
        <f>[41]一全年進口類別合計驗算!AC23</f>
        <v>14495313</v>
      </c>
      <c r="F26" s="483">
        <f>[42]一全年進口類別合計驗算!$AC23</f>
        <v>13668795</v>
      </c>
      <c r="G26" s="494">
        <f>(E26-F26)/F26</f>
        <v>6.0467510120679989E-2</v>
      </c>
    </row>
    <row r="27" spans="1:7">
      <c r="A27" s="457">
        <v>87149410006</v>
      </c>
      <c r="B27" s="489"/>
      <c r="C27" s="496"/>
      <c r="D27" s="501"/>
      <c r="E27" s="498"/>
      <c r="F27" s="499"/>
      <c r="G27" s="498"/>
    </row>
    <row r="28" spans="1:7">
      <c r="A28" s="447" t="s">
        <v>302</v>
      </c>
      <c r="B28" s="482">
        <f>[41]一全年進口類別合計驗算!AA25</f>
        <v>108042</v>
      </c>
      <c r="C28" s="483">
        <f>[42]一全年進口類別合計驗算!$AA25</f>
        <v>116924</v>
      </c>
      <c r="D28" s="484">
        <f>(B28-C28)/C28</f>
        <v>-7.5963873969416035E-2</v>
      </c>
      <c r="E28" s="482">
        <f>[41]一全年進口類別合計驗算!AC25</f>
        <v>7453984</v>
      </c>
      <c r="F28" s="483">
        <f>[42]一全年進口類別合計驗算!$AC25</f>
        <v>5625161</v>
      </c>
      <c r="G28" s="494">
        <f>(E28-F28)/F28</f>
        <v>0.32511478338131122</v>
      </c>
    </row>
    <row r="29" spans="1:7">
      <c r="A29" s="447" t="s">
        <v>303</v>
      </c>
      <c r="B29" s="482"/>
      <c r="C29" s="485"/>
      <c r="D29" s="500"/>
      <c r="E29" s="487"/>
      <c r="F29" s="483"/>
      <c r="G29" s="488"/>
    </row>
    <row r="30" spans="1:7">
      <c r="A30" s="457">
        <v>87149490009</v>
      </c>
      <c r="B30" s="489"/>
      <c r="C30" s="496"/>
      <c r="D30" s="501"/>
      <c r="E30" s="498"/>
      <c r="F30" s="499"/>
      <c r="G30" s="503"/>
    </row>
    <row r="31" spans="1:7">
      <c r="A31" s="447" t="s">
        <v>304</v>
      </c>
      <c r="B31" s="482">
        <f>[41]一全年進口類別合計驗算!AA27</f>
        <v>2169923</v>
      </c>
      <c r="C31" s="483">
        <f>[42]一全年進口類別合計驗算!$AA27</f>
        <v>1700131</v>
      </c>
      <c r="D31" s="494">
        <f>(B31-C31)/C31</f>
        <v>0.27632694186506807</v>
      </c>
      <c r="E31" s="482">
        <f>[41]一全年進口類別合計驗算!AC27</f>
        <v>85236120</v>
      </c>
      <c r="F31" s="483">
        <f>[42]一全年進口類別合計驗算!$AC27</f>
        <v>61847132</v>
      </c>
      <c r="G31" s="494">
        <f>(E31-F31)/F31</f>
        <v>0.37817417305623807</v>
      </c>
    </row>
    <row r="32" spans="1:7">
      <c r="A32" s="447" t="s">
        <v>305</v>
      </c>
      <c r="B32" s="482"/>
      <c r="C32" s="485"/>
      <c r="D32" s="482"/>
      <c r="E32" s="487"/>
      <c r="F32" s="483"/>
      <c r="G32" s="505"/>
    </row>
    <row r="33" spans="1:7">
      <c r="A33" s="457">
        <v>87149500007</v>
      </c>
      <c r="B33" s="497"/>
      <c r="C33" s="496"/>
      <c r="D33" s="497"/>
      <c r="E33" s="498"/>
      <c r="F33" s="499"/>
      <c r="G33" s="506"/>
    </row>
    <row r="34" spans="1:7">
      <c r="A34" s="447" t="s">
        <v>306</v>
      </c>
      <c r="B34" s="482">
        <f>[41]一全年進口類別合計驗算!AA29</f>
        <v>1213966</v>
      </c>
      <c r="C34" s="483">
        <f>[42]一全年進口類別合計驗算!$AA29</f>
        <v>1231298</v>
      </c>
      <c r="D34" s="484">
        <f>(B34-C34)/C34</f>
        <v>-1.4076202511495998E-2</v>
      </c>
      <c r="E34" s="482">
        <f>[41]一全年進口類別合計驗算!AC29</f>
        <v>11640398</v>
      </c>
      <c r="F34" s="483">
        <f>[42]一全年進口類別合計驗算!$AC29</f>
        <v>14147288</v>
      </c>
      <c r="G34" s="484">
        <f>(E34-F34)/F34</f>
        <v>-0.17719933318668568</v>
      </c>
    </row>
    <row r="35" spans="1:7">
      <c r="A35" s="457">
        <v>87149610004</v>
      </c>
      <c r="B35" s="497"/>
      <c r="C35" s="496"/>
      <c r="D35" s="497"/>
      <c r="E35" s="498"/>
      <c r="F35" s="499"/>
      <c r="G35" s="498"/>
    </row>
    <row r="36" spans="1:7">
      <c r="A36" s="447" t="s">
        <v>307</v>
      </c>
      <c r="B36" s="482">
        <f>[41]一全年進口類別合計驗算!AA31</f>
        <v>485501</v>
      </c>
      <c r="C36" s="483">
        <f>[42]一全年進口類別合計驗算!$AA31</f>
        <v>524650</v>
      </c>
      <c r="D36" s="484">
        <f>(B36-C36)/C36</f>
        <v>-7.4619269989516818E-2</v>
      </c>
      <c r="E36" s="482">
        <f>[41]一全年進口類別合計驗算!AC31</f>
        <v>2675909</v>
      </c>
      <c r="F36" s="483">
        <f>[42]一全年進口類別合計驗算!$AC31</f>
        <v>4682912</v>
      </c>
      <c r="G36" s="484">
        <f>(E36-F36)/F36</f>
        <v>-0.42858012279538887</v>
      </c>
    </row>
    <row r="37" spans="1:7">
      <c r="A37" s="457">
        <v>87149620002</v>
      </c>
      <c r="B37" s="489"/>
      <c r="C37" s="496"/>
      <c r="D37" s="497"/>
      <c r="E37" s="498"/>
      <c r="F37" s="499"/>
      <c r="G37" s="498"/>
    </row>
    <row r="38" spans="1:7">
      <c r="A38" s="447" t="s">
        <v>308</v>
      </c>
      <c r="B38" s="482">
        <f>[41]一全年進口類別合計驗算!AA33</f>
        <v>1769202</v>
      </c>
      <c r="C38" s="483">
        <f>[42]一全年進口類別合計驗算!$AA33</f>
        <v>1920535</v>
      </c>
      <c r="D38" s="484">
        <f>(B38-C38)/C38</f>
        <v>-7.8797314290028564E-2</v>
      </c>
      <c r="E38" s="482">
        <f>[41]一全年進口類別合計驗算!AC33</f>
        <v>34468032</v>
      </c>
      <c r="F38" s="483">
        <f>[42]一全年進口類別合計驗算!$AC33</f>
        <v>32427466</v>
      </c>
      <c r="G38" s="494">
        <f>(E38-F38)/F38</f>
        <v>6.2927087796499429E-2</v>
      </c>
    </row>
    <row r="39" spans="1:7">
      <c r="A39" s="447" t="s">
        <v>303</v>
      </c>
      <c r="B39" s="482"/>
      <c r="C39" s="485"/>
      <c r="D39" s="482"/>
      <c r="E39" s="487"/>
      <c r="F39" s="483"/>
      <c r="G39" s="487"/>
    </row>
    <row r="40" spans="1:7">
      <c r="A40" s="457">
        <v>73151100209</v>
      </c>
      <c r="B40" s="489"/>
      <c r="C40" s="496"/>
      <c r="D40" s="502"/>
      <c r="E40" s="498"/>
      <c r="F40" s="499"/>
      <c r="G40" s="498"/>
    </row>
    <row r="41" spans="1:7">
      <c r="A41" s="447" t="s">
        <v>309</v>
      </c>
      <c r="B41" s="482">
        <f>[41]一全年進口類別合計驗算!AA35</f>
        <v>1287246</v>
      </c>
      <c r="C41" s="483">
        <f>[42]一全年進口類別合計驗算!$AA35</f>
        <v>1442114</v>
      </c>
      <c r="D41" s="484">
        <f>(B41-C41)/C41</f>
        <v>-0.10738956836976828</v>
      </c>
      <c r="E41" s="482">
        <f>[41]一全年進口類別合計驗算!AC35</f>
        <v>8043664</v>
      </c>
      <c r="F41" s="483">
        <f>[42]一全年進口類別合計驗算!$AC35</f>
        <v>7478766</v>
      </c>
      <c r="G41" s="494">
        <f>(E41-F41)/F41</f>
        <v>7.5533584016400562E-2</v>
      </c>
    </row>
    <row r="42" spans="1:7">
      <c r="A42" s="447" t="s">
        <v>310</v>
      </c>
      <c r="B42" s="482"/>
      <c r="C42" s="485"/>
      <c r="D42" s="482"/>
      <c r="E42" s="487"/>
      <c r="F42" s="483"/>
      <c r="G42" s="487"/>
    </row>
    <row r="43" spans="1:7">
      <c r="A43" s="457">
        <v>87149990111</v>
      </c>
      <c r="B43" s="489"/>
      <c r="C43" s="496"/>
      <c r="D43" s="497"/>
      <c r="E43" s="498"/>
      <c r="F43" s="499"/>
      <c r="G43" s="498"/>
    </row>
    <row r="44" spans="1:7">
      <c r="A44" s="461" t="s">
        <v>311</v>
      </c>
      <c r="B44" s="482">
        <f>[41]一全年進口類別合計驗算!AA37</f>
        <v>722608</v>
      </c>
      <c r="C44" s="483">
        <f>[42]一全年進口類別合計驗算!$AA37</f>
        <v>837457</v>
      </c>
      <c r="D44" s="484">
        <f>(B44-C44)/C44</f>
        <v>-0.13714017555528224</v>
      </c>
      <c r="E44" s="482">
        <f>[41]一全年進口類別合計驗算!AC37</f>
        <v>49741054</v>
      </c>
      <c r="F44" s="483">
        <f>[42]一全年進口類別合計驗算!$AC37</f>
        <v>45131037</v>
      </c>
      <c r="G44" s="494">
        <f>(E44-F44)/F44</f>
        <v>0.10214737587350364</v>
      </c>
    </row>
    <row r="45" spans="1:7">
      <c r="A45" s="447" t="s">
        <v>312</v>
      </c>
      <c r="B45" s="482"/>
      <c r="C45" s="485"/>
      <c r="D45" s="513"/>
      <c r="E45" s="487"/>
      <c r="F45" s="483"/>
      <c r="G45" s="487"/>
    </row>
    <row r="46" spans="1:7">
      <c r="A46" s="457">
        <v>87149990120</v>
      </c>
      <c r="B46" s="489"/>
      <c r="C46" s="496"/>
      <c r="D46" s="502"/>
      <c r="E46" s="498"/>
      <c r="F46" s="499"/>
      <c r="G46" s="498"/>
    </row>
    <row r="47" spans="1:7">
      <c r="A47" s="447" t="s">
        <v>313</v>
      </c>
      <c r="B47" s="482">
        <f>[41]一全年進口類別合計驗算!AA39</f>
        <v>146213</v>
      </c>
      <c r="C47" s="483">
        <f>[42]一全年進口類別合計驗算!$AA39</f>
        <v>150637</v>
      </c>
      <c r="D47" s="484">
        <f>(B47-C47)/C47</f>
        <v>-2.936861461659486E-2</v>
      </c>
      <c r="E47" s="482">
        <f>[41]一全年進口類別合計驗算!AC39</f>
        <v>2660803</v>
      </c>
      <c r="F47" s="483">
        <f>[42]一全年進口類別合計驗算!$AC39</f>
        <v>2513768</v>
      </c>
      <c r="G47" s="494">
        <f>(E47-F47)/F47</f>
        <v>5.8491873553963611E-2</v>
      </c>
    </row>
    <row r="48" spans="1:7">
      <c r="A48" s="457">
        <v>87149990139</v>
      </c>
      <c r="B48" s="489"/>
      <c r="C48" s="496"/>
      <c r="D48" s="501"/>
      <c r="E48" s="498"/>
      <c r="F48" s="499"/>
      <c r="G48" s="498"/>
    </row>
    <row r="49" spans="1:7">
      <c r="A49" s="447" t="s">
        <v>314</v>
      </c>
      <c r="B49" s="482">
        <f>[41]一全年進口類別合計驗算!AA41</f>
        <v>60701</v>
      </c>
      <c r="C49" s="483">
        <f>[42]一全年進口類別合計驗算!$AA41</f>
        <v>160101</v>
      </c>
      <c r="D49" s="484">
        <f>(B49-C49)/C49</f>
        <v>-0.62085808333489489</v>
      </c>
      <c r="E49" s="482">
        <f>[41]一全年進口類別合計驗算!AC41</f>
        <v>216262</v>
      </c>
      <c r="F49" s="483">
        <f>[42]一全年進口類別合計驗算!$AC41</f>
        <v>535334</v>
      </c>
      <c r="G49" s="484">
        <f>(E49-F49)/F49</f>
        <v>-0.59602416435346905</v>
      </c>
    </row>
    <row r="50" spans="1:7">
      <c r="A50" s="457">
        <v>87149990148</v>
      </c>
      <c r="B50" s="489"/>
      <c r="C50" s="496"/>
      <c r="D50" s="497"/>
      <c r="E50" s="498"/>
      <c r="F50" s="499"/>
      <c r="G50" s="498"/>
    </row>
    <row r="51" spans="1:7">
      <c r="A51" s="463" t="s">
        <v>315</v>
      </c>
      <c r="B51" s="482">
        <f>[41]一全年進口類別合計驗算!AA43</f>
        <v>327481</v>
      </c>
      <c r="C51" s="483">
        <f>[42]一全年進口類別合計驗算!$AA43</f>
        <v>377284</v>
      </c>
      <c r="D51" s="484">
        <f>(B51-C51)/C51</f>
        <v>-0.13200400759109848</v>
      </c>
      <c r="E51" s="482">
        <f>[41]一全年進口類別合計驗算!AC43</f>
        <v>3337509</v>
      </c>
      <c r="F51" s="483">
        <f>[42]一全年進口類別合計驗算!$AC43</f>
        <v>4087741</v>
      </c>
      <c r="G51" s="484">
        <f>(E51-F51)/F51</f>
        <v>-0.18353217583990766</v>
      </c>
    </row>
    <row r="52" spans="1:7">
      <c r="A52" s="447" t="s">
        <v>316</v>
      </c>
      <c r="B52" s="482"/>
      <c r="C52" s="485"/>
      <c r="D52" s="482"/>
      <c r="E52" s="487"/>
      <c r="F52" s="483" t="s">
        <v>222</v>
      </c>
      <c r="G52" s="505"/>
    </row>
    <row r="53" spans="1:7">
      <c r="A53" s="457">
        <v>87149990157</v>
      </c>
      <c r="B53" s="489"/>
      <c r="C53" s="496"/>
      <c r="D53" s="497"/>
      <c r="E53" s="498"/>
      <c r="F53" s="499"/>
      <c r="G53" s="506"/>
    </row>
    <row r="54" spans="1:7">
      <c r="A54" s="447" t="s">
        <v>317</v>
      </c>
      <c r="B54" s="482">
        <f>[41]一全年進口類別合計驗算!AA46</f>
        <v>521659</v>
      </c>
      <c r="C54" s="483">
        <f>[42]一全年進口類別合計驗算!$AA46</f>
        <v>589429</v>
      </c>
      <c r="D54" s="484">
        <f>(B54-C54)/C54</f>
        <v>-0.11497567985287456</v>
      </c>
      <c r="E54" s="482">
        <f>[41]一全年進口類別合計驗算!AC46</f>
        <v>7520595</v>
      </c>
      <c r="F54" s="483">
        <f>[42]一全年進口類別合計驗算!$AC46</f>
        <v>8793072</v>
      </c>
      <c r="G54" s="484">
        <f>(E54-F54)/F54</f>
        <v>-0.14471358815212704</v>
      </c>
    </row>
    <row r="55" spans="1:7">
      <c r="A55" s="447" t="s">
        <v>318</v>
      </c>
      <c r="B55" s="482"/>
      <c r="C55" s="485"/>
      <c r="D55" s="500"/>
      <c r="E55" s="487"/>
      <c r="F55" s="483"/>
      <c r="G55" s="487"/>
    </row>
    <row r="56" spans="1:7">
      <c r="A56" s="457">
        <v>87149990166</v>
      </c>
      <c r="B56" s="489"/>
      <c r="C56" s="496"/>
      <c r="D56" s="501"/>
      <c r="E56" s="498"/>
      <c r="F56" s="499"/>
      <c r="G56" s="498"/>
    </row>
    <row r="57" spans="1:7">
      <c r="A57" s="447" t="s">
        <v>315</v>
      </c>
      <c r="B57" s="482">
        <f>[41]一全年進口類別合計驗算!AA49</f>
        <v>460989</v>
      </c>
      <c r="C57" s="483">
        <f>[42]一全年進口類別合計驗算!$AA49</f>
        <v>473450</v>
      </c>
      <c r="D57" s="484">
        <f>(B57-C57)/C57</f>
        <v>-2.6319569120287253E-2</v>
      </c>
      <c r="E57" s="482">
        <f>[41]一全年進口類別合計驗算!AC49</f>
        <v>7855165</v>
      </c>
      <c r="F57" s="483">
        <f>[42]一全年進口類別合計驗算!$AC49</f>
        <v>8418838</v>
      </c>
      <c r="G57" s="484">
        <f>(E57-F57)/F57</f>
        <v>-6.6953776756364713E-2</v>
      </c>
    </row>
    <row r="58" spans="1:7">
      <c r="A58" s="457">
        <v>40115000008</v>
      </c>
      <c r="B58" s="497"/>
      <c r="C58" s="496"/>
      <c r="D58" s="501"/>
      <c r="E58" s="498"/>
      <c r="F58" s="499"/>
      <c r="G58" s="498"/>
    </row>
    <row r="59" spans="1:7">
      <c r="A59" s="447" t="s">
        <v>319</v>
      </c>
      <c r="B59" s="482">
        <f>[41]一全年進口類別合計驗算!AA51</f>
        <v>1793595</v>
      </c>
      <c r="C59" s="483">
        <f>[42]一全年進口類別合計驗算!$AA51</f>
        <v>1788708</v>
      </c>
      <c r="D59" s="494">
        <f>(B59-C59)/C59</f>
        <v>2.7321396225655614E-3</v>
      </c>
      <c r="E59" s="482">
        <f>[41]一全年進口類別合計驗算!AC51</f>
        <v>16551384</v>
      </c>
      <c r="F59" s="483">
        <f>[42]一全年進口類別合計驗算!$AC51</f>
        <v>15611684</v>
      </c>
      <c r="G59" s="494">
        <f>(E59-F59)/F59</f>
        <v>6.0192097149801393E-2</v>
      </c>
    </row>
    <row r="60" spans="1:7">
      <c r="A60" s="447" t="s">
        <v>320</v>
      </c>
      <c r="B60" s="482"/>
      <c r="C60" s="485"/>
      <c r="D60" s="486"/>
      <c r="E60" s="487"/>
      <c r="F60" s="483"/>
      <c r="G60" s="487"/>
    </row>
    <row r="61" spans="1:7">
      <c r="A61" s="457">
        <v>40132000003</v>
      </c>
      <c r="B61" s="497"/>
      <c r="C61" s="496"/>
      <c r="D61" s="497"/>
      <c r="E61" s="498"/>
      <c r="F61" s="499"/>
      <c r="G61" s="498"/>
    </row>
    <row r="62" spans="1:7">
      <c r="A62" s="447" t="s">
        <v>321</v>
      </c>
      <c r="B62" s="482">
        <f>[41]一全年進口類別合計驗算!AA54</f>
        <v>328514</v>
      </c>
      <c r="C62" s="483">
        <f>[42]一全年進口類別合計驗算!$AA54</f>
        <v>352095</v>
      </c>
      <c r="D62" s="484">
        <f>(B62-C62)/C62</f>
        <v>-6.6973402064783652E-2</v>
      </c>
      <c r="E62" s="482">
        <f>[41]一全年進口類別合計驗算!AC54</f>
        <v>1692986</v>
      </c>
      <c r="F62" s="483">
        <f>[42]一全年進口類別合計驗算!$AC54</f>
        <v>1748068</v>
      </c>
      <c r="G62" s="484">
        <f>(E62-F62)/F62</f>
        <v>-3.1510215849726672E-2</v>
      </c>
    </row>
    <row r="63" spans="1:7">
      <c r="A63" s="447" t="s">
        <v>322</v>
      </c>
      <c r="B63" s="482"/>
      <c r="C63" s="485"/>
      <c r="D63" s="486"/>
      <c r="E63" s="487"/>
      <c r="F63" s="483"/>
      <c r="G63" s="487"/>
    </row>
    <row r="64" spans="1:7">
      <c r="A64" s="507" t="s">
        <v>323</v>
      </c>
      <c r="B64" s="508">
        <f>SUM(B5:B63)-B63-B60-B19-B16-B10-B7</f>
        <v>20620159</v>
      </c>
      <c r="C64" s="509">
        <f>SUM(C5:C63)</f>
        <v>20679612</v>
      </c>
      <c r="D64" s="101">
        <f>(B64-C64)/C64</f>
        <v>-2.874957228404479E-3</v>
      </c>
      <c r="E64" s="510">
        <f>SUM(E6:E63)</f>
        <v>594491694</v>
      </c>
      <c r="F64" s="273">
        <f>SUM(F5:F63)</f>
        <v>524485817</v>
      </c>
      <c r="G64" s="95">
        <f>(E64-F64)/F64</f>
        <v>0.13347525277313649</v>
      </c>
    </row>
    <row r="65" spans="1:7">
      <c r="E65" s="5"/>
      <c r="G65" s="437"/>
    </row>
    <row r="66" spans="1:7">
      <c r="A66" s="61" t="s">
        <v>346</v>
      </c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81"/>
  <sheetViews>
    <sheetView topLeftCell="A19" workbookViewId="0">
      <selection activeCell="D91" sqref="D91"/>
    </sheetView>
  </sheetViews>
  <sheetFormatPr defaultColWidth="10" defaultRowHeight="16.2"/>
  <cols>
    <col min="1" max="1" width="10" style="13"/>
    <col min="2" max="2" width="23.21875" style="437" customWidth="1"/>
    <col min="3" max="3" width="10" style="13"/>
    <col min="4" max="4" width="17.88671875" style="437" customWidth="1"/>
    <col min="5" max="5" width="2.109375" style="13" customWidth="1"/>
    <col min="6" max="6" width="10" style="13"/>
    <col min="7" max="7" width="15.77734375" style="437" customWidth="1"/>
    <col min="8" max="8" width="10" style="13"/>
    <col min="9" max="9" width="17.88671875" style="437" customWidth="1"/>
    <col min="10" max="257" width="10" style="13"/>
    <col min="258" max="258" width="23.21875" style="13" customWidth="1"/>
    <col min="259" max="259" width="10" style="13"/>
    <col min="260" max="260" width="17.88671875" style="13" customWidth="1"/>
    <col min="261" max="261" width="2.109375" style="13" customWidth="1"/>
    <col min="262" max="262" width="10" style="13"/>
    <col min="263" max="263" width="15.77734375" style="13" customWidth="1"/>
    <col min="264" max="264" width="10" style="13"/>
    <col min="265" max="265" width="17.88671875" style="13" customWidth="1"/>
    <col min="266" max="513" width="10" style="13"/>
    <col min="514" max="514" width="23.21875" style="13" customWidth="1"/>
    <col min="515" max="515" width="10" style="13"/>
    <col min="516" max="516" width="17.88671875" style="13" customWidth="1"/>
    <col min="517" max="517" width="2.109375" style="13" customWidth="1"/>
    <col min="518" max="518" width="10" style="13"/>
    <col min="519" max="519" width="15.77734375" style="13" customWidth="1"/>
    <col min="520" max="520" width="10" style="13"/>
    <col min="521" max="521" width="17.88671875" style="13" customWidth="1"/>
    <col min="522" max="769" width="10" style="13"/>
    <col min="770" max="770" width="23.21875" style="13" customWidth="1"/>
    <col min="771" max="771" width="10" style="13"/>
    <col min="772" max="772" width="17.88671875" style="13" customWidth="1"/>
    <col min="773" max="773" width="2.109375" style="13" customWidth="1"/>
    <col min="774" max="774" width="10" style="13"/>
    <col min="775" max="775" width="15.77734375" style="13" customWidth="1"/>
    <col min="776" max="776" width="10" style="13"/>
    <col min="777" max="777" width="17.88671875" style="13" customWidth="1"/>
    <col min="778" max="1025" width="10" style="13"/>
    <col min="1026" max="1026" width="23.21875" style="13" customWidth="1"/>
    <col min="1027" max="1027" width="10" style="13"/>
    <col min="1028" max="1028" width="17.88671875" style="13" customWidth="1"/>
    <col min="1029" max="1029" width="2.109375" style="13" customWidth="1"/>
    <col min="1030" max="1030" width="10" style="13"/>
    <col min="1031" max="1031" width="15.77734375" style="13" customWidth="1"/>
    <col min="1032" max="1032" width="10" style="13"/>
    <col min="1033" max="1033" width="17.88671875" style="13" customWidth="1"/>
    <col min="1034" max="1281" width="10" style="13"/>
    <col min="1282" max="1282" width="23.21875" style="13" customWidth="1"/>
    <col min="1283" max="1283" width="10" style="13"/>
    <col min="1284" max="1284" width="17.88671875" style="13" customWidth="1"/>
    <col min="1285" max="1285" width="2.109375" style="13" customWidth="1"/>
    <col min="1286" max="1286" width="10" style="13"/>
    <col min="1287" max="1287" width="15.77734375" style="13" customWidth="1"/>
    <col min="1288" max="1288" width="10" style="13"/>
    <col min="1289" max="1289" width="17.88671875" style="13" customWidth="1"/>
    <col min="1290" max="1537" width="10" style="13"/>
    <col min="1538" max="1538" width="23.21875" style="13" customWidth="1"/>
    <col min="1539" max="1539" width="10" style="13"/>
    <col min="1540" max="1540" width="17.88671875" style="13" customWidth="1"/>
    <col min="1541" max="1541" width="2.109375" style="13" customWidth="1"/>
    <col min="1542" max="1542" width="10" style="13"/>
    <col min="1543" max="1543" width="15.77734375" style="13" customWidth="1"/>
    <col min="1544" max="1544" width="10" style="13"/>
    <col min="1545" max="1545" width="17.88671875" style="13" customWidth="1"/>
    <col min="1546" max="1793" width="10" style="13"/>
    <col min="1794" max="1794" width="23.21875" style="13" customWidth="1"/>
    <col min="1795" max="1795" width="10" style="13"/>
    <col min="1796" max="1796" width="17.88671875" style="13" customWidth="1"/>
    <col min="1797" max="1797" width="2.109375" style="13" customWidth="1"/>
    <col min="1798" max="1798" width="10" style="13"/>
    <col min="1799" max="1799" width="15.77734375" style="13" customWidth="1"/>
    <col min="1800" max="1800" width="10" style="13"/>
    <col min="1801" max="1801" width="17.88671875" style="13" customWidth="1"/>
    <col min="1802" max="2049" width="10" style="13"/>
    <col min="2050" max="2050" width="23.21875" style="13" customWidth="1"/>
    <col min="2051" max="2051" width="10" style="13"/>
    <col min="2052" max="2052" width="17.88671875" style="13" customWidth="1"/>
    <col min="2053" max="2053" width="2.109375" style="13" customWidth="1"/>
    <col min="2054" max="2054" width="10" style="13"/>
    <col min="2055" max="2055" width="15.77734375" style="13" customWidth="1"/>
    <col min="2056" max="2056" width="10" style="13"/>
    <col min="2057" max="2057" width="17.88671875" style="13" customWidth="1"/>
    <col min="2058" max="2305" width="10" style="13"/>
    <col min="2306" max="2306" width="23.21875" style="13" customWidth="1"/>
    <col min="2307" max="2307" width="10" style="13"/>
    <col min="2308" max="2308" width="17.88671875" style="13" customWidth="1"/>
    <col min="2309" max="2309" width="2.109375" style="13" customWidth="1"/>
    <col min="2310" max="2310" width="10" style="13"/>
    <col min="2311" max="2311" width="15.77734375" style="13" customWidth="1"/>
    <col min="2312" max="2312" width="10" style="13"/>
    <col min="2313" max="2313" width="17.88671875" style="13" customWidth="1"/>
    <col min="2314" max="2561" width="10" style="13"/>
    <col min="2562" max="2562" width="23.21875" style="13" customWidth="1"/>
    <col min="2563" max="2563" width="10" style="13"/>
    <col min="2564" max="2564" width="17.88671875" style="13" customWidth="1"/>
    <col min="2565" max="2565" width="2.109375" style="13" customWidth="1"/>
    <col min="2566" max="2566" width="10" style="13"/>
    <col min="2567" max="2567" width="15.77734375" style="13" customWidth="1"/>
    <col min="2568" max="2568" width="10" style="13"/>
    <col min="2569" max="2569" width="17.88671875" style="13" customWidth="1"/>
    <col min="2570" max="2817" width="10" style="13"/>
    <col min="2818" max="2818" width="23.21875" style="13" customWidth="1"/>
    <col min="2819" max="2819" width="10" style="13"/>
    <col min="2820" max="2820" width="17.88671875" style="13" customWidth="1"/>
    <col min="2821" max="2821" width="2.109375" style="13" customWidth="1"/>
    <col min="2822" max="2822" width="10" style="13"/>
    <col min="2823" max="2823" width="15.77734375" style="13" customWidth="1"/>
    <col min="2824" max="2824" width="10" style="13"/>
    <col min="2825" max="2825" width="17.88671875" style="13" customWidth="1"/>
    <col min="2826" max="3073" width="10" style="13"/>
    <col min="3074" max="3074" width="23.21875" style="13" customWidth="1"/>
    <col min="3075" max="3075" width="10" style="13"/>
    <col min="3076" max="3076" width="17.88671875" style="13" customWidth="1"/>
    <col min="3077" max="3077" width="2.109375" style="13" customWidth="1"/>
    <col min="3078" max="3078" width="10" style="13"/>
    <col min="3079" max="3079" width="15.77734375" style="13" customWidth="1"/>
    <col min="3080" max="3080" width="10" style="13"/>
    <col min="3081" max="3081" width="17.88671875" style="13" customWidth="1"/>
    <col min="3082" max="3329" width="10" style="13"/>
    <col min="3330" max="3330" width="23.21875" style="13" customWidth="1"/>
    <col min="3331" max="3331" width="10" style="13"/>
    <col min="3332" max="3332" width="17.88671875" style="13" customWidth="1"/>
    <col min="3333" max="3333" width="2.109375" style="13" customWidth="1"/>
    <col min="3334" max="3334" width="10" style="13"/>
    <col min="3335" max="3335" width="15.77734375" style="13" customWidth="1"/>
    <col min="3336" max="3336" width="10" style="13"/>
    <col min="3337" max="3337" width="17.88671875" style="13" customWidth="1"/>
    <col min="3338" max="3585" width="10" style="13"/>
    <col min="3586" max="3586" width="23.21875" style="13" customWidth="1"/>
    <col min="3587" max="3587" width="10" style="13"/>
    <col min="3588" max="3588" width="17.88671875" style="13" customWidth="1"/>
    <col min="3589" max="3589" width="2.109375" style="13" customWidth="1"/>
    <col min="3590" max="3590" width="10" style="13"/>
    <col min="3591" max="3591" width="15.77734375" style="13" customWidth="1"/>
    <col min="3592" max="3592" width="10" style="13"/>
    <col min="3593" max="3593" width="17.88671875" style="13" customWidth="1"/>
    <col min="3594" max="3841" width="10" style="13"/>
    <col min="3842" max="3842" width="23.21875" style="13" customWidth="1"/>
    <col min="3843" max="3843" width="10" style="13"/>
    <col min="3844" max="3844" width="17.88671875" style="13" customWidth="1"/>
    <col min="3845" max="3845" width="2.109375" style="13" customWidth="1"/>
    <col min="3846" max="3846" width="10" style="13"/>
    <col min="3847" max="3847" width="15.77734375" style="13" customWidth="1"/>
    <col min="3848" max="3848" width="10" style="13"/>
    <col min="3849" max="3849" width="17.88671875" style="13" customWidth="1"/>
    <col min="3850" max="4097" width="10" style="13"/>
    <col min="4098" max="4098" width="23.21875" style="13" customWidth="1"/>
    <col min="4099" max="4099" width="10" style="13"/>
    <col min="4100" max="4100" width="17.88671875" style="13" customWidth="1"/>
    <col min="4101" max="4101" width="2.109375" style="13" customWidth="1"/>
    <col min="4102" max="4102" width="10" style="13"/>
    <col min="4103" max="4103" width="15.77734375" style="13" customWidth="1"/>
    <col min="4104" max="4104" width="10" style="13"/>
    <col min="4105" max="4105" width="17.88671875" style="13" customWidth="1"/>
    <col min="4106" max="4353" width="10" style="13"/>
    <col min="4354" max="4354" width="23.21875" style="13" customWidth="1"/>
    <col min="4355" max="4355" width="10" style="13"/>
    <col min="4356" max="4356" width="17.88671875" style="13" customWidth="1"/>
    <col min="4357" max="4357" width="2.109375" style="13" customWidth="1"/>
    <col min="4358" max="4358" width="10" style="13"/>
    <col min="4359" max="4359" width="15.77734375" style="13" customWidth="1"/>
    <col min="4360" max="4360" width="10" style="13"/>
    <col min="4361" max="4361" width="17.88671875" style="13" customWidth="1"/>
    <col min="4362" max="4609" width="10" style="13"/>
    <col min="4610" max="4610" width="23.21875" style="13" customWidth="1"/>
    <col min="4611" max="4611" width="10" style="13"/>
    <col min="4612" max="4612" width="17.88671875" style="13" customWidth="1"/>
    <col min="4613" max="4613" width="2.109375" style="13" customWidth="1"/>
    <col min="4614" max="4614" width="10" style="13"/>
    <col min="4615" max="4615" width="15.77734375" style="13" customWidth="1"/>
    <col min="4616" max="4616" width="10" style="13"/>
    <col min="4617" max="4617" width="17.88671875" style="13" customWidth="1"/>
    <col min="4618" max="4865" width="10" style="13"/>
    <col min="4866" max="4866" width="23.21875" style="13" customWidth="1"/>
    <col min="4867" max="4867" width="10" style="13"/>
    <col min="4868" max="4868" width="17.88671875" style="13" customWidth="1"/>
    <col min="4869" max="4869" width="2.109375" style="13" customWidth="1"/>
    <col min="4870" max="4870" width="10" style="13"/>
    <col min="4871" max="4871" width="15.77734375" style="13" customWidth="1"/>
    <col min="4872" max="4872" width="10" style="13"/>
    <col min="4873" max="4873" width="17.88671875" style="13" customWidth="1"/>
    <col min="4874" max="5121" width="10" style="13"/>
    <col min="5122" max="5122" width="23.21875" style="13" customWidth="1"/>
    <col min="5123" max="5123" width="10" style="13"/>
    <col min="5124" max="5124" width="17.88671875" style="13" customWidth="1"/>
    <col min="5125" max="5125" width="2.109375" style="13" customWidth="1"/>
    <col min="5126" max="5126" width="10" style="13"/>
    <col min="5127" max="5127" width="15.77734375" style="13" customWidth="1"/>
    <col min="5128" max="5128" width="10" style="13"/>
    <col min="5129" max="5129" width="17.88671875" style="13" customWidth="1"/>
    <col min="5130" max="5377" width="10" style="13"/>
    <col min="5378" max="5378" width="23.21875" style="13" customWidth="1"/>
    <col min="5379" max="5379" width="10" style="13"/>
    <col min="5380" max="5380" width="17.88671875" style="13" customWidth="1"/>
    <col min="5381" max="5381" width="2.109375" style="13" customWidth="1"/>
    <col min="5382" max="5382" width="10" style="13"/>
    <col min="5383" max="5383" width="15.77734375" style="13" customWidth="1"/>
    <col min="5384" max="5384" width="10" style="13"/>
    <col min="5385" max="5385" width="17.88671875" style="13" customWidth="1"/>
    <col min="5386" max="5633" width="10" style="13"/>
    <col min="5634" max="5634" width="23.21875" style="13" customWidth="1"/>
    <col min="5635" max="5635" width="10" style="13"/>
    <col min="5636" max="5636" width="17.88671875" style="13" customWidth="1"/>
    <col min="5637" max="5637" width="2.109375" style="13" customWidth="1"/>
    <col min="5638" max="5638" width="10" style="13"/>
    <col min="5639" max="5639" width="15.77734375" style="13" customWidth="1"/>
    <col min="5640" max="5640" width="10" style="13"/>
    <col min="5641" max="5641" width="17.88671875" style="13" customWidth="1"/>
    <col min="5642" max="5889" width="10" style="13"/>
    <col min="5890" max="5890" width="23.21875" style="13" customWidth="1"/>
    <col min="5891" max="5891" width="10" style="13"/>
    <col min="5892" max="5892" width="17.88671875" style="13" customWidth="1"/>
    <col min="5893" max="5893" width="2.109375" style="13" customWidth="1"/>
    <col min="5894" max="5894" width="10" style="13"/>
    <col min="5895" max="5895" width="15.77734375" style="13" customWidth="1"/>
    <col min="5896" max="5896" width="10" style="13"/>
    <col min="5897" max="5897" width="17.88671875" style="13" customWidth="1"/>
    <col min="5898" max="6145" width="10" style="13"/>
    <col min="6146" max="6146" width="23.21875" style="13" customWidth="1"/>
    <col min="6147" max="6147" width="10" style="13"/>
    <col min="6148" max="6148" width="17.88671875" style="13" customWidth="1"/>
    <col min="6149" max="6149" width="2.109375" style="13" customWidth="1"/>
    <col min="6150" max="6150" width="10" style="13"/>
    <col min="6151" max="6151" width="15.77734375" style="13" customWidth="1"/>
    <col min="6152" max="6152" width="10" style="13"/>
    <col min="6153" max="6153" width="17.88671875" style="13" customWidth="1"/>
    <col min="6154" max="6401" width="10" style="13"/>
    <col min="6402" max="6402" width="23.21875" style="13" customWidth="1"/>
    <col min="6403" max="6403" width="10" style="13"/>
    <col min="6404" max="6404" width="17.88671875" style="13" customWidth="1"/>
    <col min="6405" max="6405" width="2.109375" style="13" customWidth="1"/>
    <col min="6406" max="6406" width="10" style="13"/>
    <col min="6407" max="6407" width="15.77734375" style="13" customWidth="1"/>
    <col min="6408" max="6408" width="10" style="13"/>
    <col min="6409" max="6409" width="17.88671875" style="13" customWidth="1"/>
    <col min="6410" max="6657" width="10" style="13"/>
    <col min="6658" max="6658" width="23.21875" style="13" customWidth="1"/>
    <col min="6659" max="6659" width="10" style="13"/>
    <col min="6660" max="6660" width="17.88671875" style="13" customWidth="1"/>
    <col min="6661" max="6661" width="2.109375" style="13" customWidth="1"/>
    <col min="6662" max="6662" width="10" style="13"/>
    <col min="6663" max="6663" width="15.77734375" style="13" customWidth="1"/>
    <col min="6664" max="6664" width="10" style="13"/>
    <col min="6665" max="6665" width="17.88671875" style="13" customWidth="1"/>
    <col min="6666" max="6913" width="10" style="13"/>
    <col min="6914" max="6914" width="23.21875" style="13" customWidth="1"/>
    <col min="6915" max="6915" width="10" style="13"/>
    <col min="6916" max="6916" width="17.88671875" style="13" customWidth="1"/>
    <col min="6917" max="6917" width="2.109375" style="13" customWidth="1"/>
    <col min="6918" max="6918" width="10" style="13"/>
    <col min="6919" max="6919" width="15.77734375" style="13" customWidth="1"/>
    <col min="6920" max="6920" width="10" style="13"/>
    <col min="6921" max="6921" width="17.88671875" style="13" customWidth="1"/>
    <col min="6922" max="7169" width="10" style="13"/>
    <col min="7170" max="7170" width="23.21875" style="13" customWidth="1"/>
    <col min="7171" max="7171" width="10" style="13"/>
    <col min="7172" max="7172" width="17.88671875" style="13" customWidth="1"/>
    <col min="7173" max="7173" width="2.109375" style="13" customWidth="1"/>
    <col min="7174" max="7174" width="10" style="13"/>
    <col min="7175" max="7175" width="15.77734375" style="13" customWidth="1"/>
    <col min="7176" max="7176" width="10" style="13"/>
    <col min="7177" max="7177" width="17.88671875" style="13" customWidth="1"/>
    <col min="7178" max="7425" width="10" style="13"/>
    <col min="7426" max="7426" width="23.21875" style="13" customWidth="1"/>
    <col min="7427" max="7427" width="10" style="13"/>
    <col min="7428" max="7428" width="17.88671875" style="13" customWidth="1"/>
    <col min="7429" max="7429" width="2.109375" style="13" customWidth="1"/>
    <col min="7430" max="7430" width="10" style="13"/>
    <col min="7431" max="7431" width="15.77734375" style="13" customWidth="1"/>
    <col min="7432" max="7432" width="10" style="13"/>
    <col min="7433" max="7433" width="17.88671875" style="13" customWidth="1"/>
    <col min="7434" max="7681" width="10" style="13"/>
    <col min="7682" max="7682" width="23.21875" style="13" customWidth="1"/>
    <col min="7683" max="7683" width="10" style="13"/>
    <col min="7684" max="7684" width="17.88671875" style="13" customWidth="1"/>
    <col min="7685" max="7685" width="2.109375" style="13" customWidth="1"/>
    <col min="7686" max="7686" width="10" style="13"/>
    <col min="7687" max="7687" width="15.77734375" style="13" customWidth="1"/>
    <col min="7688" max="7688" width="10" style="13"/>
    <col min="7689" max="7689" width="17.88671875" style="13" customWidth="1"/>
    <col min="7690" max="7937" width="10" style="13"/>
    <col min="7938" max="7938" width="23.21875" style="13" customWidth="1"/>
    <col min="7939" max="7939" width="10" style="13"/>
    <col min="7940" max="7940" width="17.88671875" style="13" customWidth="1"/>
    <col min="7941" max="7941" width="2.109375" style="13" customWidth="1"/>
    <col min="7942" max="7942" width="10" style="13"/>
    <col min="7943" max="7943" width="15.77734375" style="13" customWidth="1"/>
    <col min="7944" max="7944" width="10" style="13"/>
    <col min="7945" max="7945" width="17.88671875" style="13" customWidth="1"/>
    <col min="7946" max="8193" width="10" style="13"/>
    <col min="8194" max="8194" width="23.21875" style="13" customWidth="1"/>
    <col min="8195" max="8195" width="10" style="13"/>
    <col min="8196" max="8196" width="17.88671875" style="13" customWidth="1"/>
    <col min="8197" max="8197" width="2.109375" style="13" customWidth="1"/>
    <col min="8198" max="8198" width="10" style="13"/>
    <col min="8199" max="8199" width="15.77734375" style="13" customWidth="1"/>
    <col min="8200" max="8200" width="10" style="13"/>
    <col min="8201" max="8201" width="17.88671875" style="13" customWidth="1"/>
    <col min="8202" max="8449" width="10" style="13"/>
    <col min="8450" max="8450" width="23.21875" style="13" customWidth="1"/>
    <col min="8451" max="8451" width="10" style="13"/>
    <col min="8452" max="8452" width="17.88671875" style="13" customWidth="1"/>
    <col min="8453" max="8453" width="2.109375" style="13" customWidth="1"/>
    <col min="8454" max="8454" width="10" style="13"/>
    <col min="8455" max="8455" width="15.77734375" style="13" customWidth="1"/>
    <col min="8456" max="8456" width="10" style="13"/>
    <col min="8457" max="8457" width="17.88671875" style="13" customWidth="1"/>
    <col min="8458" max="8705" width="10" style="13"/>
    <col min="8706" max="8706" width="23.21875" style="13" customWidth="1"/>
    <col min="8707" max="8707" width="10" style="13"/>
    <col min="8708" max="8708" width="17.88671875" style="13" customWidth="1"/>
    <col min="8709" max="8709" width="2.109375" style="13" customWidth="1"/>
    <col min="8710" max="8710" width="10" style="13"/>
    <col min="8711" max="8711" width="15.77734375" style="13" customWidth="1"/>
    <col min="8712" max="8712" width="10" style="13"/>
    <col min="8713" max="8713" width="17.88671875" style="13" customWidth="1"/>
    <col min="8714" max="8961" width="10" style="13"/>
    <col min="8962" max="8962" width="23.21875" style="13" customWidth="1"/>
    <col min="8963" max="8963" width="10" style="13"/>
    <col min="8964" max="8964" width="17.88671875" style="13" customWidth="1"/>
    <col min="8965" max="8965" width="2.109375" style="13" customWidth="1"/>
    <col min="8966" max="8966" width="10" style="13"/>
    <col min="8967" max="8967" width="15.77734375" style="13" customWidth="1"/>
    <col min="8968" max="8968" width="10" style="13"/>
    <col min="8969" max="8969" width="17.88671875" style="13" customWidth="1"/>
    <col min="8970" max="9217" width="10" style="13"/>
    <col min="9218" max="9218" width="23.21875" style="13" customWidth="1"/>
    <col min="9219" max="9219" width="10" style="13"/>
    <col min="9220" max="9220" width="17.88671875" style="13" customWidth="1"/>
    <col min="9221" max="9221" width="2.109375" style="13" customWidth="1"/>
    <col min="9222" max="9222" width="10" style="13"/>
    <col min="9223" max="9223" width="15.77734375" style="13" customWidth="1"/>
    <col min="9224" max="9224" width="10" style="13"/>
    <col min="9225" max="9225" width="17.88671875" style="13" customWidth="1"/>
    <col min="9226" max="9473" width="10" style="13"/>
    <col min="9474" max="9474" width="23.21875" style="13" customWidth="1"/>
    <col min="9475" max="9475" width="10" style="13"/>
    <col min="9476" max="9476" width="17.88671875" style="13" customWidth="1"/>
    <col min="9477" max="9477" width="2.109375" style="13" customWidth="1"/>
    <col min="9478" max="9478" width="10" style="13"/>
    <col min="9479" max="9479" width="15.77734375" style="13" customWidth="1"/>
    <col min="9480" max="9480" width="10" style="13"/>
    <col min="9481" max="9481" width="17.88671875" style="13" customWidth="1"/>
    <col min="9482" max="9729" width="10" style="13"/>
    <col min="9730" max="9730" width="23.21875" style="13" customWidth="1"/>
    <col min="9731" max="9731" width="10" style="13"/>
    <col min="9732" max="9732" width="17.88671875" style="13" customWidth="1"/>
    <col min="9733" max="9733" width="2.109375" style="13" customWidth="1"/>
    <col min="9734" max="9734" width="10" style="13"/>
    <col min="9735" max="9735" width="15.77734375" style="13" customWidth="1"/>
    <col min="9736" max="9736" width="10" style="13"/>
    <col min="9737" max="9737" width="17.88671875" style="13" customWidth="1"/>
    <col min="9738" max="9985" width="10" style="13"/>
    <col min="9986" max="9986" width="23.21875" style="13" customWidth="1"/>
    <col min="9987" max="9987" width="10" style="13"/>
    <col min="9988" max="9988" width="17.88671875" style="13" customWidth="1"/>
    <col min="9989" max="9989" width="2.109375" style="13" customWidth="1"/>
    <col min="9990" max="9990" width="10" style="13"/>
    <col min="9991" max="9991" width="15.77734375" style="13" customWidth="1"/>
    <col min="9992" max="9992" width="10" style="13"/>
    <col min="9993" max="9993" width="17.88671875" style="13" customWidth="1"/>
    <col min="9994" max="10241" width="10" style="13"/>
    <col min="10242" max="10242" width="23.21875" style="13" customWidth="1"/>
    <col min="10243" max="10243" width="10" style="13"/>
    <col min="10244" max="10244" width="17.88671875" style="13" customWidth="1"/>
    <col min="10245" max="10245" width="2.109375" style="13" customWidth="1"/>
    <col min="10246" max="10246" width="10" style="13"/>
    <col min="10247" max="10247" width="15.77734375" style="13" customWidth="1"/>
    <col min="10248" max="10248" width="10" style="13"/>
    <col min="10249" max="10249" width="17.88671875" style="13" customWidth="1"/>
    <col min="10250" max="10497" width="10" style="13"/>
    <col min="10498" max="10498" width="23.21875" style="13" customWidth="1"/>
    <col min="10499" max="10499" width="10" style="13"/>
    <col min="10500" max="10500" width="17.88671875" style="13" customWidth="1"/>
    <col min="10501" max="10501" width="2.109375" style="13" customWidth="1"/>
    <col min="10502" max="10502" width="10" style="13"/>
    <col min="10503" max="10503" width="15.77734375" style="13" customWidth="1"/>
    <col min="10504" max="10504" width="10" style="13"/>
    <col min="10505" max="10505" width="17.88671875" style="13" customWidth="1"/>
    <col min="10506" max="10753" width="10" style="13"/>
    <col min="10754" max="10754" width="23.21875" style="13" customWidth="1"/>
    <col min="10755" max="10755" width="10" style="13"/>
    <col min="10756" max="10756" width="17.88671875" style="13" customWidth="1"/>
    <col min="10757" max="10757" width="2.109375" style="13" customWidth="1"/>
    <col min="10758" max="10758" width="10" style="13"/>
    <col min="10759" max="10759" width="15.77734375" style="13" customWidth="1"/>
    <col min="10760" max="10760" width="10" style="13"/>
    <col min="10761" max="10761" width="17.88671875" style="13" customWidth="1"/>
    <col min="10762" max="11009" width="10" style="13"/>
    <col min="11010" max="11010" width="23.21875" style="13" customWidth="1"/>
    <col min="11011" max="11011" width="10" style="13"/>
    <col min="11012" max="11012" width="17.88671875" style="13" customWidth="1"/>
    <col min="11013" max="11013" width="2.109375" style="13" customWidth="1"/>
    <col min="11014" max="11014" width="10" style="13"/>
    <col min="11015" max="11015" width="15.77734375" style="13" customWidth="1"/>
    <col min="11016" max="11016" width="10" style="13"/>
    <col min="11017" max="11017" width="17.88671875" style="13" customWidth="1"/>
    <col min="11018" max="11265" width="10" style="13"/>
    <col min="11266" max="11266" width="23.21875" style="13" customWidth="1"/>
    <col min="11267" max="11267" width="10" style="13"/>
    <col min="11268" max="11268" width="17.88671875" style="13" customWidth="1"/>
    <col min="11269" max="11269" width="2.109375" style="13" customWidth="1"/>
    <col min="11270" max="11270" width="10" style="13"/>
    <col min="11271" max="11271" width="15.77734375" style="13" customWidth="1"/>
    <col min="11272" max="11272" width="10" style="13"/>
    <col min="11273" max="11273" width="17.88671875" style="13" customWidth="1"/>
    <col min="11274" max="11521" width="10" style="13"/>
    <col min="11522" max="11522" width="23.21875" style="13" customWidth="1"/>
    <col min="11523" max="11523" width="10" style="13"/>
    <col min="11524" max="11524" width="17.88671875" style="13" customWidth="1"/>
    <col min="11525" max="11525" width="2.109375" style="13" customWidth="1"/>
    <col min="11526" max="11526" width="10" style="13"/>
    <col min="11527" max="11527" width="15.77734375" style="13" customWidth="1"/>
    <col min="11528" max="11528" width="10" style="13"/>
    <col min="11529" max="11529" width="17.88671875" style="13" customWidth="1"/>
    <col min="11530" max="11777" width="10" style="13"/>
    <col min="11778" max="11778" width="23.21875" style="13" customWidth="1"/>
    <col min="11779" max="11779" width="10" style="13"/>
    <col min="11780" max="11780" width="17.88671875" style="13" customWidth="1"/>
    <col min="11781" max="11781" width="2.109375" style="13" customWidth="1"/>
    <col min="11782" max="11782" width="10" style="13"/>
    <col min="11783" max="11783" width="15.77734375" style="13" customWidth="1"/>
    <col min="11784" max="11784" width="10" style="13"/>
    <col min="11785" max="11785" width="17.88671875" style="13" customWidth="1"/>
    <col min="11786" max="12033" width="10" style="13"/>
    <col min="12034" max="12034" width="23.21875" style="13" customWidth="1"/>
    <col min="12035" max="12035" width="10" style="13"/>
    <col min="12036" max="12036" width="17.88671875" style="13" customWidth="1"/>
    <col min="12037" max="12037" width="2.109375" style="13" customWidth="1"/>
    <col min="12038" max="12038" width="10" style="13"/>
    <col min="12039" max="12039" width="15.77734375" style="13" customWidth="1"/>
    <col min="12040" max="12040" width="10" style="13"/>
    <col min="12041" max="12041" width="17.88671875" style="13" customWidth="1"/>
    <col min="12042" max="12289" width="10" style="13"/>
    <col min="12290" max="12290" width="23.21875" style="13" customWidth="1"/>
    <col min="12291" max="12291" width="10" style="13"/>
    <col min="12292" max="12292" width="17.88671875" style="13" customWidth="1"/>
    <col min="12293" max="12293" width="2.109375" style="13" customWidth="1"/>
    <col min="12294" max="12294" width="10" style="13"/>
    <col min="12295" max="12295" width="15.77734375" style="13" customWidth="1"/>
    <col min="12296" max="12296" width="10" style="13"/>
    <col min="12297" max="12297" width="17.88671875" style="13" customWidth="1"/>
    <col min="12298" max="12545" width="10" style="13"/>
    <col min="12546" max="12546" width="23.21875" style="13" customWidth="1"/>
    <col min="12547" max="12547" width="10" style="13"/>
    <col min="12548" max="12548" width="17.88671875" style="13" customWidth="1"/>
    <col min="12549" max="12549" width="2.109375" style="13" customWidth="1"/>
    <col min="12550" max="12550" width="10" style="13"/>
    <col min="12551" max="12551" width="15.77734375" style="13" customWidth="1"/>
    <col min="12552" max="12552" width="10" style="13"/>
    <col min="12553" max="12553" width="17.88671875" style="13" customWidth="1"/>
    <col min="12554" max="12801" width="10" style="13"/>
    <col min="12802" max="12802" width="23.21875" style="13" customWidth="1"/>
    <col min="12803" max="12803" width="10" style="13"/>
    <col min="12804" max="12804" width="17.88671875" style="13" customWidth="1"/>
    <col min="12805" max="12805" width="2.109375" style="13" customWidth="1"/>
    <col min="12806" max="12806" width="10" style="13"/>
    <col min="12807" max="12807" width="15.77734375" style="13" customWidth="1"/>
    <col min="12808" max="12808" width="10" style="13"/>
    <col min="12809" max="12809" width="17.88671875" style="13" customWidth="1"/>
    <col min="12810" max="13057" width="10" style="13"/>
    <col min="13058" max="13058" width="23.21875" style="13" customWidth="1"/>
    <col min="13059" max="13059" width="10" style="13"/>
    <col min="13060" max="13060" width="17.88671875" style="13" customWidth="1"/>
    <col min="13061" max="13061" width="2.109375" style="13" customWidth="1"/>
    <col min="13062" max="13062" width="10" style="13"/>
    <col min="13063" max="13063" width="15.77734375" style="13" customWidth="1"/>
    <col min="13064" max="13064" width="10" style="13"/>
    <col min="13065" max="13065" width="17.88671875" style="13" customWidth="1"/>
    <col min="13066" max="13313" width="10" style="13"/>
    <col min="13314" max="13314" width="23.21875" style="13" customWidth="1"/>
    <col min="13315" max="13315" width="10" style="13"/>
    <col min="13316" max="13316" width="17.88671875" style="13" customWidth="1"/>
    <col min="13317" max="13317" width="2.109375" style="13" customWidth="1"/>
    <col min="13318" max="13318" width="10" style="13"/>
    <col min="13319" max="13319" width="15.77734375" style="13" customWidth="1"/>
    <col min="13320" max="13320" width="10" style="13"/>
    <col min="13321" max="13321" width="17.88671875" style="13" customWidth="1"/>
    <col min="13322" max="13569" width="10" style="13"/>
    <col min="13570" max="13570" width="23.21875" style="13" customWidth="1"/>
    <col min="13571" max="13571" width="10" style="13"/>
    <col min="13572" max="13572" width="17.88671875" style="13" customWidth="1"/>
    <col min="13573" max="13573" width="2.109375" style="13" customWidth="1"/>
    <col min="13574" max="13574" width="10" style="13"/>
    <col min="13575" max="13575" width="15.77734375" style="13" customWidth="1"/>
    <col min="13576" max="13576" width="10" style="13"/>
    <col min="13577" max="13577" width="17.88671875" style="13" customWidth="1"/>
    <col min="13578" max="13825" width="10" style="13"/>
    <col min="13826" max="13826" width="23.21875" style="13" customWidth="1"/>
    <col min="13827" max="13827" width="10" style="13"/>
    <col min="13828" max="13828" width="17.88671875" style="13" customWidth="1"/>
    <col min="13829" max="13829" width="2.109375" style="13" customWidth="1"/>
    <col min="13830" max="13830" width="10" style="13"/>
    <col min="13831" max="13831" width="15.77734375" style="13" customWidth="1"/>
    <col min="13832" max="13832" width="10" style="13"/>
    <col min="13833" max="13833" width="17.88671875" style="13" customWidth="1"/>
    <col min="13834" max="14081" width="10" style="13"/>
    <col min="14082" max="14082" width="23.21875" style="13" customWidth="1"/>
    <col min="14083" max="14083" width="10" style="13"/>
    <col min="14084" max="14084" width="17.88671875" style="13" customWidth="1"/>
    <col min="14085" max="14085" width="2.109375" style="13" customWidth="1"/>
    <col min="14086" max="14086" width="10" style="13"/>
    <col min="14087" max="14087" width="15.77734375" style="13" customWidth="1"/>
    <col min="14088" max="14088" width="10" style="13"/>
    <col min="14089" max="14089" width="17.88671875" style="13" customWidth="1"/>
    <col min="14090" max="14337" width="10" style="13"/>
    <col min="14338" max="14338" width="23.21875" style="13" customWidth="1"/>
    <col min="14339" max="14339" width="10" style="13"/>
    <col min="14340" max="14340" width="17.88671875" style="13" customWidth="1"/>
    <col min="14341" max="14341" width="2.109375" style="13" customWidth="1"/>
    <col min="14342" max="14342" width="10" style="13"/>
    <col min="14343" max="14343" width="15.77734375" style="13" customWidth="1"/>
    <col min="14344" max="14344" width="10" style="13"/>
    <col min="14345" max="14345" width="17.88671875" style="13" customWidth="1"/>
    <col min="14346" max="14593" width="10" style="13"/>
    <col min="14594" max="14594" width="23.21875" style="13" customWidth="1"/>
    <col min="14595" max="14595" width="10" style="13"/>
    <col min="14596" max="14596" width="17.88671875" style="13" customWidth="1"/>
    <col min="14597" max="14597" width="2.109375" style="13" customWidth="1"/>
    <col min="14598" max="14598" width="10" style="13"/>
    <col min="14599" max="14599" width="15.77734375" style="13" customWidth="1"/>
    <col min="14600" max="14600" width="10" style="13"/>
    <col min="14601" max="14601" width="17.88671875" style="13" customWidth="1"/>
    <col min="14602" max="14849" width="10" style="13"/>
    <col min="14850" max="14850" width="23.21875" style="13" customWidth="1"/>
    <col min="14851" max="14851" width="10" style="13"/>
    <col min="14852" max="14852" width="17.88671875" style="13" customWidth="1"/>
    <col min="14853" max="14853" width="2.109375" style="13" customWidth="1"/>
    <col min="14854" max="14854" width="10" style="13"/>
    <col min="14855" max="14855" width="15.77734375" style="13" customWidth="1"/>
    <col min="14856" max="14856" width="10" style="13"/>
    <col min="14857" max="14857" width="17.88671875" style="13" customWidth="1"/>
    <col min="14858" max="15105" width="10" style="13"/>
    <col min="15106" max="15106" width="23.21875" style="13" customWidth="1"/>
    <col min="15107" max="15107" width="10" style="13"/>
    <col min="15108" max="15108" width="17.88671875" style="13" customWidth="1"/>
    <col min="15109" max="15109" width="2.109375" style="13" customWidth="1"/>
    <col min="15110" max="15110" width="10" style="13"/>
    <col min="15111" max="15111" width="15.77734375" style="13" customWidth="1"/>
    <col min="15112" max="15112" width="10" style="13"/>
    <col min="15113" max="15113" width="17.88671875" style="13" customWidth="1"/>
    <col min="15114" max="15361" width="10" style="13"/>
    <col min="15362" max="15362" width="23.21875" style="13" customWidth="1"/>
    <col min="15363" max="15363" width="10" style="13"/>
    <col min="15364" max="15364" width="17.88671875" style="13" customWidth="1"/>
    <col min="15365" max="15365" width="2.109375" style="13" customWidth="1"/>
    <col min="15366" max="15366" width="10" style="13"/>
    <col min="15367" max="15367" width="15.77734375" style="13" customWidth="1"/>
    <col min="15368" max="15368" width="10" style="13"/>
    <col min="15369" max="15369" width="17.88671875" style="13" customWidth="1"/>
    <col min="15370" max="15617" width="10" style="13"/>
    <col min="15618" max="15618" width="23.21875" style="13" customWidth="1"/>
    <col min="15619" max="15619" width="10" style="13"/>
    <col min="15620" max="15620" width="17.88671875" style="13" customWidth="1"/>
    <col min="15621" max="15621" width="2.109375" style="13" customWidth="1"/>
    <col min="15622" max="15622" width="10" style="13"/>
    <col min="15623" max="15623" width="15.77734375" style="13" customWidth="1"/>
    <col min="15624" max="15624" width="10" style="13"/>
    <col min="15625" max="15625" width="17.88671875" style="13" customWidth="1"/>
    <col min="15626" max="15873" width="10" style="13"/>
    <col min="15874" max="15874" width="23.21875" style="13" customWidth="1"/>
    <col min="15875" max="15875" width="10" style="13"/>
    <col min="15876" max="15876" width="17.88671875" style="13" customWidth="1"/>
    <col min="15877" max="15877" width="2.109375" style="13" customWidth="1"/>
    <col min="15878" max="15878" width="10" style="13"/>
    <col min="15879" max="15879" width="15.77734375" style="13" customWidth="1"/>
    <col min="15880" max="15880" width="10" style="13"/>
    <col min="15881" max="15881" width="17.88671875" style="13" customWidth="1"/>
    <col min="15882" max="16129" width="10" style="13"/>
    <col min="16130" max="16130" width="23.21875" style="13" customWidth="1"/>
    <col min="16131" max="16131" width="10" style="13"/>
    <col min="16132" max="16132" width="17.88671875" style="13" customWidth="1"/>
    <col min="16133" max="16133" width="2.109375" style="13" customWidth="1"/>
    <col min="16134" max="16134" width="10" style="13"/>
    <col min="16135" max="16135" width="15.77734375" style="13" customWidth="1"/>
    <col min="16136" max="16136" width="10" style="13"/>
    <col min="16137" max="16137" width="17.88671875" style="13" customWidth="1"/>
    <col min="16138" max="16384" width="10" style="13"/>
  </cols>
  <sheetData>
    <row r="1" spans="1:9" ht="22.2">
      <c r="A1" s="514" t="s">
        <v>347</v>
      </c>
      <c r="B1" s="515"/>
      <c r="C1" s="516"/>
      <c r="D1" s="515"/>
      <c r="E1" s="516"/>
      <c r="F1" s="516"/>
      <c r="G1" s="515"/>
      <c r="H1" s="516"/>
      <c r="I1" s="515"/>
    </row>
    <row r="2" spans="1:9">
      <c r="A2" s="516"/>
      <c r="B2" s="515"/>
      <c r="C2" s="516"/>
      <c r="D2" s="515"/>
      <c r="E2" s="516"/>
      <c r="F2" s="516"/>
      <c r="G2" s="515"/>
      <c r="H2" s="516"/>
      <c r="I2" s="515"/>
    </row>
    <row r="3" spans="1:9">
      <c r="A3" s="13" t="s">
        <v>348</v>
      </c>
      <c r="F3" s="13" t="s">
        <v>349</v>
      </c>
    </row>
    <row r="4" spans="1:9">
      <c r="A4" s="517" t="s">
        <v>350</v>
      </c>
      <c r="B4" s="518" t="s">
        <v>351</v>
      </c>
      <c r="C4" s="517" t="s">
        <v>352</v>
      </c>
      <c r="D4" s="518" t="s">
        <v>353</v>
      </c>
      <c r="E4" s="519"/>
      <c r="F4" s="517" t="s">
        <v>350</v>
      </c>
      <c r="G4" s="518" t="s">
        <v>351</v>
      </c>
      <c r="H4" s="517" t="s">
        <v>352</v>
      </c>
      <c r="I4" s="518" t="s">
        <v>353</v>
      </c>
    </row>
    <row r="5" spans="1:9">
      <c r="A5" s="520" t="s">
        <v>354</v>
      </c>
      <c r="B5" s="521">
        <v>630908</v>
      </c>
      <c r="C5" s="520" t="s">
        <v>355</v>
      </c>
      <c r="D5" s="522">
        <v>12372</v>
      </c>
      <c r="F5" s="520" t="s">
        <v>356</v>
      </c>
      <c r="G5" s="522">
        <v>36411</v>
      </c>
      <c r="H5" s="520" t="s">
        <v>357</v>
      </c>
      <c r="I5" s="522">
        <v>0</v>
      </c>
    </row>
    <row r="6" spans="1:9">
      <c r="A6" s="520" t="s">
        <v>358</v>
      </c>
      <c r="B6" s="522">
        <v>504742</v>
      </c>
      <c r="C6" s="520" t="s">
        <v>359</v>
      </c>
      <c r="D6" s="522">
        <v>6903</v>
      </c>
      <c r="F6" s="520" t="s">
        <v>360</v>
      </c>
      <c r="G6" s="522">
        <v>22629</v>
      </c>
      <c r="H6" s="520" t="s">
        <v>361</v>
      </c>
      <c r="I6" s="522">
        <v>0</v>
      </c>
    </row>
    <row r="7" spans="1:9">
      <c r="A7" s="520" t="s">
        <v>362</v>
      </c>
      <c r="B7" s="522">
        <v>96634</v>
      </c>
      <c r="C7" s="520" t="s">
        <v>363</v>
      </c>
      <c r="D7" s="522">
        <v>0</v>
      </c>
      <c r="F7" s="520" t="s">
        <v>354</v>
      </c>
      <c r="G7" s="521">
        <v>14953</v>
      </c>
      <c r="H7" s="520" t="s">
        <v>359</v>
      </c>
      <c r="I7" s="522">
        <v>34020</v>
      </c>
    </row>
    <row r="8" spans="1:9">
      <c r="A8" s="520" t="s">
        <v>364</v>
      </c>
      <c r="B8" s="522">
        <v>679368</v>
      </c>
      <c r="C8" s="520" t="s">
        <v>365</v>
      </c>
      <c r="D8" s="522">
        <v>103504</v>
      </c>
      <c r="F8" s="520" t="s">
        <v>366</v>
      </c>
      <c r="G8" s="522">
        <v>4573</v>
      </c>
      <c r="H8" s="520" t="s">
        <v>367</v>
      </c>
      <c r="I8" s="522">
        <v>0</v>
      </c>
    </row>
    <row r="9" spans="1:9">
      <c r="A9" s="520" t="s">
        <v>368</v>
      </c>
      <c r="B9" s="522">
        <v>93383</v>
      </c>
      <c r="C9" s="520" t="s">
        <v>369</v>
      </c>
      <c r="D9" s="522">
        <v>0</v>
      </c>
      <c r="F9" s="520" t="s">
        <v>370</v>
      </c>
      <c r="G9" s="522">
        <v>125727</v>
      </c>
      <c r="H9" s="520" t="s">
        <v>365</v>
      </c>
      <c r="I9" s="522">
        <v>71289</v>
      </c>
    </row>
    <row r="10" spans="1:9">
      <c r="A10" s="520" t="s">
        <v>371</v>
      </c>
      <c r="B10" s="522">
        <v>66747</v>
      </c>
      <c r="C10" s="520" t="s">
        <v>372</v>
      </c>
      <c r="D10" s="522">
        <v>3312</v>
      </c>
      <c r="F10" s="520" t="s">
        <v>373</v>
      </c>
      <c r="G10" s="522">
        <v>20459</v>
      </c>
      <c r="H10" s="520" t="s">
        <v>374</v>
      </c>
      <c r="I10" s="522">
        <v>0</v>
      </c>
    </row>
    <row r="11" spans="1:9">
      <c r="A11" s="520" t="s">
        <v>375</v>
      </c>
      <c r="B11" s="522">
        <v>88704</v>
      </c>
      <c r="C11" s="520" t="s">
        <v>376</v>
      </c>
      <c r="D11" s="522">
        <v>0</v>
      </c>
      <c r="F11" s="520" t="s">
        <v>377</v>
      </c>
      <c r="G11" s="522">
        <v>7058</v>
      </c>
      <c r="H11" s="523" t="s">
        <v>361</v>
      </c>
      <c r="I11" s="27">
        <v>0</v>
      </c>
    </row>
    <row r="12" spans="1:9">
      <c r="A12" s="520" t="s">
        <v>378</v>
      </c>
      <c r="B12" s="522">
        <v>62733</v>
      </c>
      <c r="C12" s="520" t="s">
        <v>379</v>
      </c>
      <c r="D12" s="522">
        <v>478</v>
      </c>
      <c r="F12" s="520" t="s">
        <v>380</v>
      </c>
      <c r="G12" s="522">
        <v>13308</v>
      </c>
      <c r="H12" s="524" t="s">
        <v>381</v>
      </c>
      <c r="I12" s="522">
        <v>0</v>
      </c>
    </row>
    <row r="13" spans="1:9">
      <c r="A13" s="520" t="s">
        <v>382</v>
      </c>
      <c r="B13" s="522">
        <v>60894</v>
      </c>
      <c r="C13" s="520"/>
      <c r="D13" s="522"/>
      <c r="F13" s="520" t="s">
        <v>381</v>
      </c>
      <c r="G13" s="522">
        <v>6367</v>
      </c>
      <c r="H13" s="520" t="s">
        <v>383</v>
      </c>
      <c r="I13" s="522">
        <v>0</v>
      </c>
    </row>
    <row r="14" spans="1:9">
      <c r="A14" s="520" t="s">
        <v>381</v>
      </c>
      <c r="B14" s="522">
        <v>75564</v>
      </c>
      <c r="C14" s="520"/>
      <c r="D14" s="522"/>
      <c r="F14" s="520" t="s">
        <v>384</v>
      </c>
      <c r="G14" s="522">
        <v>5265</v>
      </c>
      <c r="H14" s="524"/>
      <c r="I14" s="522"/>
    </row>
    <row r="15" spans="1:9">
      <c r="A15" s="520" t="s">
        <v>385</v>
      </c>
      <c r="B15" s="522">
        <f>B16-SUM(B5:B14)</f>
        <v>213534</v>
      </c>
      <c r="C15" s="520" t="s">
        <v>385</v>
      </c>
      <c r="D15" s="522">
        <f>D16-SUM(D5:D14)</f>
        <v>4891</v>
      </c>
      <c r="F15" s="520" t="s">
        <v>385</v>
      </c>
      <c r="G15" s="522">
        <f>G16-SUM(G5:G14)</f>
        <v>17833</v>
      </c>
      <c r="H15" s="520" t="s">
        <v>385</v>
      </c>
      <c r="I15" s="522">
        <f>I16-SUM(I5:I14)</f>
        <v>1180</v>
      </c>
    </row>
    <row r="16" spans="1:9">
      <c r="A16" s="525" t="s">
        <v>386</v>
      </c>
      <c r="B16" s="526">
        <v>2573211</v>
      </c>
      <c r="C16" s="525" t="s">
        <v>386</v>
      </c>
      <c r="D16" s="526">
        <v>131460</v>
      </c>
      <c r="F16" s="520" t="s">
        <v>386</v>
      </c>
      <c r="G16" s="522">
        <v>274583</v>
      </c>
      <c r="H16" s="520" t="s">
        <v>386</v>
      </c>
      <c r="I16" s="522">
        <v>106489</v>
      </c>
    </row>
    <row r="18" spans="1:9">
      <c r="A18" s="13" t="s">
        <v>387</v>
      </c>
      <c r="F18" s="61" t="s">
        <v>388</v>
      </c>
    </row>
    <row r="19" spans="1:9">
      <c r="A19" s="32" t="s">
        <v>350</v>
      </c>
      <c r="B19" s="527" t="s">
        <v>351</v>
      </c>
      <c r="C19" s="32" t="s">
        <v>352</v>
      </c>
      <c r="D19" s="527" t="s">
        <v>353</v>
      </c>
      <c r="F19" s="32" t="s">
        <v>350</v>
      </c>
      <c r="G19" s="527" t="s">
        <v>351</v>
      </c>
      <c r="H19" s="32" t="s">
        <v>352</v>
      </c>
      <c r="I19" s="527" t="s">
        <v>353</v>
      </c>
    </row>
    <row r="20" spans="1:9">
      <c r="A20" s="520" t="s">
        <v>359</v>
      </c>
      <c r="B20" s="522">
        <v>12314965</v>
      </c>
      <c r="C20" s="520" t="s">
        <v>389</v>
      </c>
      <c r="D20" s="522">
        <v>52999</v>
      </c>
      <c r="F20" s="520" t="s">
        <v>359</v>
      </c>
      <c r="G20" s="522">
        <v>653540</v>
      </c>
      <c r="H20" s="520" t="s">
        <v>220</v>
      </c>
      <c r="I20" s="522">
        <v>55323</v>
      </c>
    </row>
    <row r="21" spans="1:9">
      <c r="A21" s="520" t="s">
        <v>389</v>
      </c>
      <c r="B21" s="522">
        <v>6772139</v>
      </c>
      <c r="C21" s="520" t="s">
        <v>362</v>
      </c>
      <c r="D21" s="522">
        <v>24027</v>
      </c>
      <c r="F21" s="520" t="s">
        <v>389</v>
      </c>
      <c r="G21" s="522">
        <v>425554</v>
      </c>
      <c r="H21" s="520" t="s">
        <v>364</v>
      </c>
      <c r="I21" s="522">
        <v>6243</v>
      </c>
    </row>
    <row r="22" spans="1:9">
      <c r="A22" s="528" t="s">
        <v>390</v>
      </c>
      <c r="B22" s="522">
        <v>4042759</v>
      </c>
      <c r="C22" s="520" t="s">
        <v>22</v>
      </c>
      <c r="D22" s="529">
        <v>60961</v>
      </c>
      <c r="F22" s="520" t="s">
        <v>391</v>
      </c>
      <c r="G22" s="522">
        <v>418676</v>
      </c>
      <c r="H22" s="520" t="s">
        <v>392</v>
      </c>
      <c r="I22" s="522">
        <v>3689</v>
      </c>
    </row>
    <row r="23" spans="1:9">
      <c r="A23" s="520" t="s">
        <v>366</v>
      </c>
      <c r="B23" s="522">
        <v>7720191</v>
      </c>
      <c r="C23" s="520" t="s">
        <v>365</v>
      </c>
      <c r="D23" s="529">
        <v>28133491</v>
      </c>
      <c r="F23" s="520" t="s">
        <v>393</v>
      </c>
      <c r="G23" s="522">
        <v>47985</v>
      </c>
      <c r="H23" s="520" t="s">
        <v>394</v>
      </c>
      <c r="I23" s="529">
        <v>9984</v>
      </c>
    </row>
    <row r="24" spans="1:9">
      <c r="A24" s="520" t="s">
        <v>373</v>
      </c>
      <c r="B24" s="522">
        <v>1831657</v>
      </c>
      <c r="C24" s="520" t="s">
        <v>363</v>
      </c>
      <c r="D24" s="522">
        <v>3052765</v>
      </c>
      <c r="F24" s="520" t="s">
        <v>395</v>
      </c>
      <c r="G24" s="522">
        <v>42365</v>
      </c>
      <c r="H24" s="520" t="s">
        <v>396</v>
      </c>
      <c r="I24" s="529">
        <v>4460043</v>
      </c>
    </row>
    <row r="25" spans="1:9">
      <c r="A25" s="520" t="s">
        <v>397</v>
      </c>
      <c r="B25" s="522">
        <v>1432008</v>
      </c>
      <c r="C25" s="520" t="s">
        <v>398</v>
      </c>
      <c r="D25" s="522">
        <v>503133</v>
      </c>
      <c r="F25" s="520" t="s">
        <v>399</v>
      </c>
      <c r="G25" s="522">
        <v>199724</v>
      </c>
      <c r="H25" s="520" t="s">
        <v>400</v>
      </c>
      <c r="I25" s="522">
        <v>11589</v>
      </c>
    </row>
    <row r="26" spans="1:9">
      <c r="A26" s="520" t="s">
        <v>401</v>
      </c>
      <c r="B26" s="522">
        <v>2310352</v>
      </c>
      <c r="C26" s="520" t="s">
        <v>356</v>
      </c>
      <c r="D26" s="522">
        <v>465905</v>
      </c>
      <c r="F26" s="520" t="s">
        <v>402</v>
      </c>
      <c r="G26" s="522">
        <v>61466</v>
      </c>
      <c r="H26" s="520" t="s">
        <v>372</v>
      </c>
      <c r="I26" s="522">
        <v>2947</v>
      </c>
    </row>
    <row r="27" spans="1:9">
      <c r="A27" s="520" t="s">
        <v>403</v>
      </c>
      <c r="B27" s="522">
        <v>1242861</v>
      </c>
      <c r="C27" s="520" t="s">
        <v>370</v>
      </c>
      <c r="D27" s="522">
        <v>936</v>
      </c>
      <c r="F27" s="520" t="s">
        <v>394</v>
      </c>
      <c r="G27" s="522">
        <v>100963</v>
      </c>
      <c r="H27" s="520" t="s">
        <v>370</v>
      </c>
      <c r="I27" s="522">
        <v>29092</v>
      </c>
    </row>
    <row r="28" spans="1:9">
      <c r="A28" s="520" t="s">
        <v>404</v>
      </c>
      <c r="B28" s="522">
        <v>1025896</v>
      </c>
      <c r="C28" s="520" t="s">
        <v>405</v>
      </c>
      <c r="D28" s="522">
        <v>16753</v>
      </c>
      <c r="F28" s="520" t="s">
        <v>405</v>
      </c>
      <c r="G28" s="522">
        <v>48116</v>
      </c>
      <c r="H28" s="520" t="s">
        <v>366</v>
      </c>
      <c r="I28" s="522">
        <v>1765</v>
      </c>
    </row>
    <row r="29" spans="1:9">
      <c r="A29" s="520" t="s">
        <v>406</v>
      </c>
      <c r="B29" s="522">
        <v>2757298</v>
      </c>
      <c r="C29" s="520" t="s">
        <v>364</v>
      </c>
      <c r="D29" s="521">
        <v>2031</v>
      </c>
      <c r="F29" s="520" t="s">
        <v>372</v>
      </c>
      <c r="G29" s="522">
        <v>105109</v>
      </c>
      <c r="H29" s="520" t="s">
        <v>407</v>
      </c>
      <c r="I29" s="522">
        <v>1069</v>
      </c>
    </row>
    <row r="30" spans="1:9">
      <c r="A30" s="520" t="s">
        <v>385</v>
      </c>
      <c r="B30" s="522">
        <f>B31-SUM(B20:B29)</f>
        <v>12612448</v>
      </c>
      <c r="C30" s="520" t="s">
        <v>408</v>
      </c>
      <c r="D30" s="522">
        <f>D31-SUM(D20:D29)</f>
        <v>171842</v>
      </c>
      <c r="F30" s="520" t="s">
        <v>385</v>
      </c>
      <c r="G30" s="522">
        <f>G31-SUM(G20:G29)</f>
        <v>246908</v>
      </c>
      <c r="H30" s="520" t="s">
        <v>385</v>
      </c>
      <c r="I30" s="522">
        <f>I31-SUM(I20:I29)</f>
        <v>522</v>
      </c>
    </row>
    <row r="31" spans="1:9">
      <c r="A31" s="520" t="s">
        <v>386</v>
      </c>
      <c r="B31" s="522">
        <v>54062574</v>
      </c>
      <c r="C31" s="520" t="s">
        <v>386</v>
      </c>
      <c r="D31" s="522">
        <v>32484843</v>
      </c>
      <c r="F31" s="520" t="s">
        <v>386</v>
      </c>
      <c r="G31" s="522">
        <v>2350406</v>
      </c>
      <c r="H31" s="520" t="s">
        <v>386</v>
      </c>
      <c r="I31" s="522">
        <v>4582266</v>
      </c>
    </row>
    <row r="32" spans="1:9">
      <c r="A32" s="530"/>
      <c r="B32" s="449"/>
      <c r="C32" s="530"/>
      <c r="D32" s="449"/>
      <c r="F32" s="530"/>
      <c r="G32" s="449"/>
      <c r="H32" s="530"/>
      <c r="I32" s="449"/>
    </row>
    <row r="33" spans="1:9">
      <c r="A33" s="280" t="s">
        <v>409</v>
      </c>
      <c r="B33" s="449"/>
      <c r="C33" s="530"/>
      <c r="D33" s="449"/>
      <c r="F33" s="280" t="s">
        <v>410</v>
      </c>
      <c r="G33" s="449"/>
      <c r="H33" s="530"/>
      <c r="I33" s="449"/>
    </row>
    <row r="34" spans="1:9">
      <c r="A34" s="520" t="s">
        <v>350</v>
      </c>
      <c r="B34" s="522" t="s">
        <v>351</v>
      </c>
      <c r="C34" s="520" t="s">
        <v>352</v>
      </c>
      <c r="D34" s="527" t="s">
        <v>353</v>
      </c>
      <c r="F34" s="520" t="s">
        <v>350</v>
      </c>
      <c r="G34" s="522" t="s">
        <v>351</v>
      </c>
      <c r="H34" s="520" t="s">
        <v>352</v>
      </c>
      <c r="I34" s="527" t="s">
        <v>353</v>
      </c>
    </row>
    <row r="35" spans="1:9">
      <c r="A35" s="520" t="s">
        <v>411</v>
      </c>
      <c r="B35" s="522">
        <v>53669</v>
      </c>
      <c r="C35" s="520" t="s">
        <v>357</v>
      </c>
      <c r="D35" s="522">
        <v>63301</v>
      </c>
      <c r="F35" s="520" t="s">
        <v>412</v>
      </c>
      <c r="G35" s="522">
        <v>187175</v>
      </c>
      <c r="H35" s="520" t="s">
        <v>375</v>
      </c>
      <c r="I35" s="522">
        <v>1992</v>
      </c>
    </row>
    <row r="36" spans="1:9">
      <c r="A36" s="520" t="s">
        <v>360</v>
      </c>
      <c r="B36" s="522">
        <v>54865</v>
      </c>
      <c r="C36" s="520" t="s">
        <v>365</v>
      </c>
      <c r="D36" s="522">
        <v>9962</v>
      </c>
      <c r="F36" s="520" t="s">
        <v>403</v>
      </c>
      <c r="G36" s="522">
        <v>112488</v>
      </c>
      <c r="H36" s="520" t="s">
        <v>372</v>
      </c>
      <c r="I36" s="522">
        <v>30771</v>
      </c>
    </row>
    <row r="37" spans="1:9">
      <c r="A37" s="520" t="s">
        <v>413</v>
      </c>
      <c r="B37" s="522">
        <v>31914</v>
      </c>
      <c r="C37" s="520" t="s">
        <v>414</v>
      </c>
      <c r="D37" s="522">
        <v>683748</v>
      </c>
      <c r="F37" s="520" t="s">
        <v>366</v>
      </c>
      <c r="G37" s="522">
        <v>1335673</v>
      </c>
      <c r="H37" s="520" t="s">
        <v>366</v>
      </c>
      <c r="I37" s="522">
        <v>44056</v>
      </c>
    </row>
    <row r="38" spans="1:9">
      <c r="A38" s="520" t="s">
        <v>354</v>
      </c>
      <c r="B38" s="522">
        <v>19496</v>
      </c>
      <c r="C38" s="520" t="s">
        <v>363</v>
      </c>
      <c r="D38" s="522">
        <v>0</v>
      </c>
      <c r="F38" s="520" t="s">
        <v>373</v>
      </c>
      <c r="G38" s="522">
        <v>582961</v>
      </c>
      <c r="H38" s="520" t="s">
        <v>365</v>
      </c>
      <c r="I38" s="522">
        <v>177427</v>
      </c>
    </row>
    <row r="39" spans="1:9">
      <c r="A39" s="520" t="s">
        <v>98</v>
      </c>
      <c r="B39" s="522">
        <v>96922</v>
      </c>
      <c r="C39" s="520" t="s">
        <v>382</v>
      </c>
      <c r="D39" s="522">
        <v>38152</v>
      </c>
      <c r="F39" s="520" t="s">
        <v>415</v>
      </c>
      <c r="G39" s="522">
        <v>301276</v>
      </c>
      <c r="H39" s="520" t="s">
        <v>416</v>
      </c>
      <c r="I39" s="522">
        <v>139441</v>
      </c>
    </row>
    <row r="40" spans="1:9">
      <c r="A40" s="520" t="s">
        <v>417</v>
      </c>
      <c r="B40" s="522">
        <v>19841</v>
      </c>
      <c r="C40" s="520" t="s">
        <v>406</v>
      </c>
      <c r="D40" s="522">
        <v>19</v>
      </c>
      <c r="F40" s="520" t="s">
        <v>397</v>
      </c>
      <c r="G40" s="522">
        <v>104916</v>
      </c>
      <c r="H40" s="520" t="s">
        <v>415</v>
      </c>
      <c r="I40" s="522">
        <v>59028</v>
      </c>
    </row>
    <row r="41" spans="1:9">
      <c r="A41" s="520" t="s">
        <v>418</v>
      </c>
      <c r="B41" s="522">
        <v>36513</v>
      </c>
      <c r="C41" s="520" t="s">
        <v>394</v>
      </c>
      <c r="D41" s="522">
        <v>106512</v>
      </c>
      <c r="F41" s="520" t="s">
        <v>370</v>
      </c>
      <c r="G41" s="522">
        <v>280991</v>
      </c>
      <c r="H41" s="520" t="s">
        <v>42</v>
      </c>
      <c r="I41" s="522">
        <v>407059</v>
      </c>
    </row>
    <row r="42" spans="1:9">
      <c r="A42" s="520" t="s">
        <v>419</v>
      </c>
      <c r="B42" s="522">
        <v>31466</v>
      </c>
      <c r="C42" s="520" t="s">
        <v>420</v>
      </c>
      <c r="D42" s="522">
        <v>19</v>
      </c>
      <c r="F42" s="520" t="s">
        <v>389</v>
      </c>
      <c r="G42" s="522">
        <v>1011246</v>
      </c>
      <c r="H42" s="520" t="s">
        <v>421</v>
      </c>
      <c r="I42" s="522">
        <v>119994</v>
      </c>
    </row>
    <row r="43" spans="1:9">
      <c r="A43" s="520" t="s">
        <v>101</v>
      </c>
      <c r="B43" s="522">
        <v>46006</v>
      </c>
      <c r="C43" s="520" t="s">
        <v>373</v>
      </c>
      <c r="D43" s="522"/>
      <c r="F43" s="520" t="s">
        <v>422</v>
      </c>
      <c r="G43" s="522">
        <v>204488</v>
      </c>
      <c r="H43" s="520" t="s">
        <v>423</v>
      </c>
      <c r="I43" s="522">
        <v>4550</v>
      </c>
    </row>
    <row r="44" spans="1:9">
      <c r="A44" s="520" t="s">
        <v>424</v>
      </c>
      <c r="B44" s="522">
        <v>67465</v>
      </c>
      <c r="C44" s="520"/>
      <c r="D44" s="522"/>
      <c r="F44" s="520" t="s">
        <v>101</v>
      </c>
      <c r="G44" s="522">
        <v>138120</v>
      </c>
      <c r="H44" s="520" t="s">
        <v>370</v>
      </c>
      <c r="I44" s="522">
        <v>4764</v>
      </c>
    </row>
    <row r="45" spans="1:9">
      <c r="A45" s="520" t="s">
        <v>385</v>
      </c>
      <c r="B45" s="522">
        <f>B46-SUM(B34:B44)</f>
        <v>59784</v>
      </c>
      <c r="C45" s="520" t="s">
        <v>425</v>
      </c>
      <c r="D45" s="522">
        <f>D46-SUM(D34:D44)</f>
        <v>461</v>
      </c>
      <c r="F45" s="520" t="s">
        <v>385</v>
      </c>
      <c r="G45" s="522">
        <f>G46-SUM(G34:G44)</f>
        <v>749727</v>
      </c>
      <c r="H45" s="520" t="s">
        <v>426</v>
      </c>
      <c r="I45" s="522">
        <f>I46-SUM(I34:I44)</f>
        <v>19177</v>
      </c>
    </row>
    <row r="46" spans="1:9">
      <c r="A46" s="520" t="s">
        <v>386</v>
      </c>
      <c r="B46" s="522">
        <v>517941</v>
      </c>
      <c r="C46" s="520" t="s">
        <v>386</v>
      </c>
      <c r="D46" s="522">
        <v>902174</v>
      </c>
      <c r="F46" s="520" t="s">
        <v>386</v>
      </c>
      <c r="G46" s="522">
        <v>5009061</v>
      </c>
      <c r="H46" s="520" t="s">
        <v>386</v>
      </c>
      <c r="I46" s="522">
        <v>1008259</v>
      </c>
    </row>
    <row r="47" spans="1:9">
      <c r="A47" s="530"/>
      <c r="B47" s="449"/>
      <c r="C47" s="530"/>
      <c r="D47" s="449"/>
      <c r="F47" s="530"/>
      <c r="G47" s="449"/>
      <c r="H47" s="530"/>
      <c r="I47" s="449"/>
    </row>
    <row r="48" spans="1:9">
      <c r="A48" s="61" t="s">
        <v>427</v>
      </c>
      <c r="F48" s="13" t="s">
        <v>428</v>
      </c>
    </row>
    <row r="49" spans="1:9">
      <c r="A49" s="32" t="s">
        <v>350</v>
      </c>
      <c r="B49" s="527" t="s">
        <v>351</v>
      </c>
      <c r="C49" s="32" t="s">
        <v>352</v>
      </c>
      <c r="D49" s="527" t="s">
        <v>353</v>
      </c>
      <c r="F49" s="32" t="s">
        <v>350</v>
      </c>
      <c r="G49" s="527" t="s">
        <v>351</v>
      </c>
      <c r="H49" s="32" t="s">
        <v>352</v>
      </c>
      <c r="I49" s="527" t="s">
        <v>353</v>
      </c>
    </row>
    <row r="50" spans="1:9">
      <c r="A50" s="520" t="s">
        <v>389</v>
      </c>
      <c r="B50" s="522">
        <v>895754</v>
      </c>
      <c r="C50" s="520" t="s">
        <v>357</v>
      </c>
      <c r="D50" s="522">
        <v>105640</v>
      </c>
      <c r="F50" s="520" t="s">
        <v>391</v>
      </c>
      <c r="G50" s="522">
        <v>288109</v>
      </c>
      <c r="H50" s="520" t="s">
        <v>357</v>
      </c>
      <c r="I50" s="522">
        <v>1490034</v>
      </c>
    </row>
    <row r="51" spans="1:9">
      <c r="A51" s="520" t="s">
        <v>359</v>
      </c>
      <c r="B51" s="522">
        <v>240012</v>
      </c>
      <c r="C51" s="520" t="s">
        <v>429</v>
      </c>
      <c r="D51" s="522">
        <v>74147</v>
      </c>
      <c r="F51" s="520" t="s">
        <v>366</v>
      </c>
      <c r="G51" s="522">
        <v>225570</v>
      </c>
      <c r="H51" s="520" t="s">
        <v>430</v>
      </c>
      <c r="I51" s="522">
        <v>14953</v>
      </c>
    </row>
    <row r="52" spans="1:9">
      <c r="A52" s="520" t="s">
        <v>375</v>
      </c>
      <c r="B52" s="522">
        <v>707481</v>
      </c>
      <c r="C52" s="520" t="s">
        <v>364</v>
      </c>
      <c r="D52" s="522">
        <v>15366</v>
      </c>
      <c r="F52" s="520" t="s">
        <v>431</v>
      </c>
      <c r="G52" s="522">
        <v>699361</v>
      </c>
      <c r="H52" s="520" t="s">
        <v>400</v>
      </c>
      <c r="I52" s="522">
        <v>2990</v>
      </c>
    </row>
    <row r="53" spans="1:9">
      <c r="A53" s="520" t="s">
        <v>399</v>
      </c>
      <c r="B53" s="522">
        <v>250850</v>
      </c>
      <c r="C53" s="520" t="s">
        <v>432</v>
      </c>
      <c r="D53" s="522">
        <v>268102</v>
      </c>
      <c r="F53" s="520" t="s">
        <v>400</v>
      </c>
      <c r="G53" s="531">
        <v>47582</v>
      </c>
      <c r="H53" s="520" t="s">
        <v>433</v>
      </c>
      <c r="I53" s="529">
        <v>5255</v>
      </c>
    </row>
    <row r="54" spans="1:9">
      <c r="A54" s="520" t="s">
        <v>434</v>
      </c>
      <c r="B54" s="522">
        <v>247419</v>
      </c>
      <c r="C54" s="520" t="s">
        <v>435</v>
      </c>
      <c r="D54" s="529">
        <v>8222</v>
      </c>
      <c r="F54" s="520" t="s">
        <v>354</v>
      </c>
      <c r="G54" s="522">
        <v>60035</v>
      </c>
      <c r="H54" s="520" t="s">
        <v>365</v>
      </c>
      <c r="I54" s="529">
        <v>415695</v>
      </c>
    </row>
    <row r="55" spans="1:9">
      <c r="A55" s="520" t="s">
        <v>436</v>
      </c>
      <c r="B55" s="522">
        <v>110939</v>
      </c>
      <c r="C55" s="520" t="s">
        <v>365</v>
      </c>
      <c r="D55" s="529">
        <v>1067919</v>
      </c>
      <c r="F55" s="520" t="s">
        <v>419</v>
      </c>
      <c r="G55" s="522">
        <v>42519</v>
      </c>
      <c r="H55" s="520" t="s">
        <v>437</v>
      </c>
      <c r="I55" s="522">
        <v>2808</v>
      </c>
    </row>
    <row r="56" spans="1:9">
      <c r="A56" s="520" t="s">
        <v>438</v>
      </c>
      <c r="B56" s="532">
        <v>80509</v>
      </c>
      <c r="C56" s="520" t="s">
        <v>439</v>
      </c>
      <c r="D56" s="522">
        <v>15102</v>
      </c>
      <c r="F56" s="520" t="s">
        <v>42</v>
      </c>
      <c r="G56" s="522">
        <v>36266</v>
      </c>
      <c r="H56" s="520" t="s">
        <v>440</v>
      </c>
      <c r="I56" s="522">
        <v>0</v>
      </c>
    </row>
    <row r="57" spans="1:9">
      <c r="A57" s="520" t="s">
        <v>219</v>
      </c>
      <c r="B57" s="522">
        <v>59902</v>
      </c>
      <c r="C57" s="520" t="s">
        <v>421</v>
      </c>
      <c r="D57" s="522">
        <v>3649</v>
      </c>
      <c r="F57" s="520" t="s">
        <v>392</v>
      </c>
      <c r="G57" s="522">
        <v>26489</v>
      </c>
      <c r="H57" s="520" t="s">
        <v>441</v>
      </c>
      <c r="I57" s="522">
        <v>44580</v>
      </c>
    </row>
    <row r="58" spans="1:9">
      <c r="A58" s="520" t="s">
        <v>442</v>
      </c>
      <c r="B58" s="522">
        <v>57589</v>
      </c>
      <c r="C58" s="520" t="s">
        <v>433</v>
      </c>
      <c r="D58" s="522">
        <v>436106</v>
      </c>
      <c r="F58" s="520" t="s">
        <v>424</v>
      </c>
      <c r="G58" s="522">
        <v>36074</v>
      </c>
      <c r="H58" s="520" t="s">
        <v>42</v>
      </c>
      <c r="I58" s="522">
        <v>383</v>
      </c>
    </row>
    <row r="59" spans="1:9">
      <c r="A59" s="520" t="s">
        <v>396</v>
      </c>
      <c r="B59" s="522">
        <v>338700</v>
      </c>
      <c r="C59" s="520" t="s">
        <v>371</v>
      </c>
      <c r="D59" s="522">
        <v>2281</v>
      </c>
      <c r="F59" s="520" t="s">
        <v>443</v>
      </c>
      <c r="G59" s="522">
        <v>30312</v>
      </c>
      <c r="H59" s="520"/>
      <c r="I59" s="522"/>
    </row>
    <row r="60" spans="1:9">
      <c r="A60" s="520" t="s">
        <v>385</v>
      </c>
      <c r="B60" s="522">
        <f>B61-SUM(B49:B59)</f>
        <v>431867</v>
      </c>
      <c r="C60" s="520" t="s">
        <v>385</v>
      </c>
      <c r="D60" s="522">
        <f>D61-SUM(D49:D59)</f>
        <v>36400</v>
      </c>
      <c r="F60" s="520" t="s">
        <v>385</v>
      </c>
      <c r="G60" s="522">
        <f>G61-SUM(G49:G59)</f>
        <v>183956</v>
      </c>
      <c r="H60" s="520" t="s">
        <v>385</v>
      </c>
      <c r="I60" s="522">
        <f>I61-SUM(I49:I59)</f>
        <v>708</v>
      </c>
    </row>
    <row r="61" spans="1:9">
      <c r="A61" s="520" t="s">
        <v>386</v>
      </c>
      <c r="B61" s="27">
        <v>3421022</v>
      </c>
      <c r="C61" s="520" t="s">
        <v>386</v>
      </c>
      <c r="D61" s="522">
        <v>2032934</v>
      </c>
      <c r="F61" s="520" t="s">
        <v>386</v>
      </c>
      <c r="G61" s="522">
        <v>1676273</v>
      </c>
      <c r="H61" s="520" t="s">
        <v>386</v>
      </c>
      <c r="I61" s="522">
        <v>1977406</v>
      </c>
    </row>
    <row r="63" spans="1:9">
      <c r="A63" s="13" t="s">
        <v>444</v>
      </c>
      <c r="F63" s="13" t="s">
        <v>445</v>
      </c>
    </row>
    <row r="64" spans="1:9">
      <c r="A64" s="32" t="s">
        <v>350</v>
      </c>
      <c r="B64" s="527" t="s">
        <v>351</v>
      </c>
      <c r="C64" s="32" t="s">
        <v>352</v>
      </c>
      <c r="D64" s="527" t="s">
        <v>353</v>
      </c>
      <c r="F64" s="32" t="s">
        <v>350</v>
      </c>
      <c r="G64" s="527" t="s">
        <v>351</v>
      </c>
      <c r="H64" s="32" t="s">
        <v>352</v>
      </c>
      <c r="I64" s="527" t="s">
        <v>353</v>
      </c>
    </row>
    <row r="65" spans="1:9">
      <c r="A65" s="520" t="s">
        <v>438</v>
      </c>
      <c r="B65" s="522">
        <v>38430</v>
      </c>
      <c r="C65" s="520" t="s">
        <v>357</v>
      </c>
      <c r="D65" s="522">
        <v>634689</v>
      </c>
      <c r="F65" s="520" t="s">
        <v>446</v>
      </c>
      <c r="G65" s="522">
        <v>1796056</v>
      </c>
      <c r="H65" s="520" t="s">
        <v>357</v>
      </c>
      <c r="I65" s="522">
        <v>6460315</v>
      </c>
    </row>
    <row r="66" spans="1:9">
      <c r="A66" s="520" t="s">
        <v>389</v>
      </c>
      <c r="B66" s="522">
        <v>165892</v>
      </c>
      <c r="C66" s="520" t="s">
        <v>433</v>
      </c>
      <c r="D66" s="522">
        <v>210468</v>
      </c>
      <c r="F66" s="520" t="s">
        <v>399</v>
      </c>
      <c r="G66" s="522">
        <v>605404</v>
      </c>
      <c r="H66" s="520" t="s">
        <v>373</v>
      </c>
      <c r="I66" s="522">
        <v>72542</v>
      </c>
    </row>
    <row r="67" spans="1:9">
      <c r="A67" s="520" t="s">
        <v>415</v>
      </c>
      <c r="B67" s="522">
        <v>13156</v>
      </c>
      <c r="C67" s="520" t="s">
        <v>217</v>
      </c>
      <c r="D67" s="522">
        <v>0</v>
      </c>
      <c r="F67" s="520" t="s">
        <v>438</v>
      </c>
      <c r="G67" s="522">
        <v>309131</v>
      </c>
      <c r="H67" s="520" t="s">
        <v>433</v>
      </c>
      <c r="I67" s="522">
        <v>1912363</v>
      </c>
    </row>
    <row r="68" spans="1:9">
      <c r="A68" s="520" t="s">
        <v>431</v>
      </c>
      <c r="B68" s="522">
        <v>28498</v>
      </c>
      <c r="C68" s="520" t="s">
        <v>363</v>
      </c>
      <c r="D68" s="522">
        <v>8879</v>
      </c>
      <c r="F68" s="520" t="s">
        <v>389</v>
      </c>
      <c r="G68" s="522">
        <v>928309</v>
      </c>
      <c r="H68" s="520" t="s">
        <v>359</v>
      </c>
      <c r="I68" s="522">
        <v>34351</v>
      </c>
    </row>
    <row r="69" spans="1:9">
      <c r="A69" s="520" t="s">
        <v>447</v>
      </c>
      <c r="B69" s="522">
        <v>5339</v>
      </c>
      <c r="C69" s="520" t="s">
        <v>370</v>
      </c>
      <c r="D69" s="522">
        <v>0</v>
      </c>
      <c r="F69" s="520" t="s">
        <v>403</v>
      </c>
      <c r="G69" s="522">
        <v>277012</v>
      </c>
      <c r="H69" s="520" t="s">
        <v>448</v>
      </c>
      <c r="I69" s="522">
        <v>6980</v>
      </c>
    </row>
    <row r="70" spans="1:9">
      <c r="A70" s="520" t="s">
        <v>449</v>
      </c>
      <c r="B70" s="522">
        <v>2873</v>
      </c>
      <c r="C70" s="520" t="s">
        <v>400</v>
      </c>
      <c r="D70" s="522">
        <v>0</v>
      </c>
      <c r="F70" s="520" t="s">
        <v>359</v>
      </c>
      <c r="G70" s="522">
        <v>1504265</v>
      </c>
      <c r="H70" s="520" t="s">
        <v>450</v>
      </c>
      <c r="I70" s="529">
        <v>7995</v>
      </c>
    </row>
    <row r="71" spans="1:9">
      <c r="A71" s="520" t="s">
        <v>424</v>
      </c>
      <c r="B71" s="522">
        <v>1726</v>
      </c>
      <c r="C71" s="520" t="s">
        <v>364</v>
      </c>
      <c r="D71" s="522">
        <v>0</v>
      </c>
      <c r="F71" s="520" t="s">
        <v>434</v>
      </c>
      <c r="G71" s="522">
        <v>338317</v>
      </c>
      <c r="H71" s="520" t="s">
        <v>365</v>
      </c>
      <c r="I71" s="529">
        <v>1209435</v>
      </c>
    </row>
    <row r="72" spans="1:9">
      <c r="A72" s="520" t="s">
        <v>381</v>
      </c>
      <c r="B72" s="522">
        <v>7556</v>
      </c>
      <c r="C72" s="520" t="s">
        <v>451</v>
      </c>
      <c r="D72" s="522">
        <v>396</v>
      </c>
      <c r="F72" s="520" t="s">
        <v>423</v>
      </c>
      <c r="G72" s="522">
        <v>437174</v>
      </c>
      <c r="H72" s="520" t="s">
        <v>424</v>
      </c>
      <c r="I72" s="522">
        <v>50257</v>
      </c>
    </row>
    <row r="73" spans="1:9">
      <c r="A73" s="520" t="s">
        <v>452</v>
      </c>
      <c r="B73" s="522">
        <v>1423</v>
      </c>
      <c r="C73" s="520" t="s">
        <v>365</v>
      </c>
      <c r="D73" s="522">
        <v>58550</v>
      </c>
      <c r="F73" s="520" t="s">
        <v>394</v>
      </c>
      <c r="G73" s="522">
        <v>251562</v>
      </c>
      <c r="H73" s="520" t="s">
        <v>375</v>
      </c>
      <c r="I73" s="522">
        <v>71839</v>
      </c>
    </row>
    <row r="74" spans="1:9">
      <c r="A74" s="520" t="s">
        <v>399</v>
      </c>
      <c r="B74" s="522">
        <v>1609</v>
      </c>
      <c r="C74" s="520"/>
      <c r="D74" s="522"/>
      <c r="F74" s="520" t="s">
        <v>424</v>
      </c>
      <c r="G74" s="522">
        <v>901349</v>
      </c>
      <c r="H74" s="520" t="s">
        <v>439</v>
      </c>
      <c r="I74" s="522">
        <v>17513</v>
      </c>
    </row>
    <row r="75" spans="1:9">
      <c r="A75" s="520" t="s">
        <v>385</v>
      </c>
      <c r="B75" s="522">
        <f>B76-SUM(B64:B74)</f>
        <v>3717</v>
      </c>
      <c r="C75" s="520" t="s">
        <v>385</v>
      </c>
      <c r="D75" s="522">
        <f>D76-SUM(D64:D74)</f>
        <v>49</v>
      </c>
      <c r="F75" s="520" t="s">
        <v>385</v>
      </c>
      <c r="G75" s="522">
        <f>G76-SUM(G64:G74)</f>
        <v>1957131</v>
      </c>
      <c r="H75" s="520" t="s">
        <v>426</v>
      </c>
      <c r="I75" s="522">
        <f>I76-SUM(I64:I74)</f>
        <v>42506</v>
      </c>
    </row>
    <row r="76" spans="1:9">
      <c r="A76" s="520" t="s">
        <v>386</v>
      </c>
      <c r="B76" s="522">
        <v>270219</v>
      </c>
      <c r="C76" s="520" t="s">
        <v>386</v>
      </c>
      <c r="D76" s="522">
        <v>913031</v>
      </c>
      <c r="F76" s="520" t="s">
        <v>386</v>
      </c>
      <c r="G76" s="522">
        <v>9305710</v>
      </c>
      <c r="H76" s="520" t="s">
        <v>386</v>
      </c>
      <c r="I76" s="522">
        <v>9886096</v>
      </c>
    </row>
    <row r="78" spans="1:9">
      <c r="A78" s="61" t="s">
        <v>453</v>
      </c>
      <c r="F78" s="13" t="s">
        <v>454</v>
      </c>
    </row>
    <row r="79" spans="1:9">
      <c r="A79" s="32" t="s">
        <v>350</v>
      </c>
      <c r="B79" s="527" t="s">
        <v>351</v>
      </c>
      <c r="C79" s="32" t="s">
        <v>352</v>
      </c>
      <c r="D79" s="527" t="s">
        <v>353</v>
      </c>
      <c r="F79" s="32" t="s">
        <v>350</v>
      </c>
      <c r="G79" s="527" t="s">
        <v>351</v>
      </c>
      <c r="H79" s="32" t="s">
        <v>352</v>
      </c>
      <c r="I79" s="527" t="s">
        <v>353</v>
      </c>
    </row>
    <row r="80" spans="1:9">
      <c r="A80" s="520" t="s">
        <v>389</v>
      </c>
      <c r="B80" s="522">
        <v>434033</v>
      </c>
      <c r="C80" s="520" t="s">
        <v>365</v>
      </c>
      <c r="D80" s="522">
        <v>1403328</v>
      </c>
      <c r="F80" s="520" t="s">
        <v>389</v>
      </c>
      <c r="G80" s="522">
        <v>680762</v>
      </c>
      <c r="H80" s="520" t="s">
        <v>357</v>
      </c>
      <c r="I80" s="522">
        <v>31797</v>
      </c>
    </row>
    <row r="81" spans="1:9">
      <c r="A81" s="520" t="s">
        <v>455</v>
      </c>
      <c r="B81" s="522">
        <v>72109</v>
      </c>
      <c r="C81" s="520" t="s">
        <v>22</v>
      </c>
      <c r="D81" s="522">
        <v>126048</v>
      </c>
      <c r="F81" s="520" t="s">
        <v>100</v>
      </c>
      <c r="G81" s="522">
        <v>142264</v>
      </c>
      <c r="H81" s="520" t="s">
        <v>456</v>
      </c>
      <c r="I81" s="522">
        <v>309</v>
      </c>
    </row>
    <row r="82" spans="1:9">
      <c r="A82" s="520" t="s">
        <v>359</v>
      </c>
      <c r="B82" s="522">
        <v>394424</v>
      </c>
      <c r="C82" s="520" t="s">
        <v>457</v>
      </c>
      <c r="D82" s="522">
        <v>0</v>
      </c>
      <c r="F82" s="520" t="s">
        <v>378</v>
      </c>
      <c r="G82" s="522">
        <v>142913</v>
      </c>
      <c r="H82" s="520" t="s">
        <v>22</v>
      </c>
      <c r="I82" s="522">
        <v>110</v>
      </c>
    </row>
    <row r="83" spans="1:9">
      <c r="A83" s="520" t="s">
        <v>373</v>
      </c>
      <c r="B83" s="522">
        <v>286954</v>
      </c>
      <c r="C83" s="520" t="s">
        <v>455</v>
      </c>
      <c r="D83" s="522">
        <v>8378</v>
      </c>
      <c r="F83" s="520" t="s">
        <v>420</v>
      </c>
      <c r="G83" s="522">
        <v>440536</v>
      </c>
      <c r="H83" s="520" t="s">
        <v>433</v>
      </c>
      <c r="I83" s="522">
        <v>10575</v>
      </c>
    </row>
    <row r="84" spans="1:9">
      <c r="A84" s="520" t="s">
        <v>400</v>
      </c>
      <c r="B84" s="522">
        <v>134593</v>
      </c>
      <c r="C84" s="520" t="s">
        <v>373</v>
      </c>
      <c r="D84" s="522">
        <v>0</v>
      </c>
      <c r="F84" s="520" t="s">
        <v>359</v>
      </c>
      <c r="G84" s="522">
        <v>735642</v>
      </c>
      <c r="H84" s="520" t="s">
        <v>365</v>
      </c>
      <c r="I84" s="522">
        <v>189432</v>
      </c>
    </row>
    <row r="85" spans="1:9">
      <c r="A85" s="520" t="s">
        <v>412</v>
      </c>
      <c r="B85" s="522">
        <v>110431</v>
      </c>
      <c r="C85" s="520" t="s">
        <v>458</v>
      </c>
      <c r="D85" s="522">
        <v>6321</v>
      </c>
      <c r="F85" s="520" t="s">
        <v>448</v>
      </c>
      <c r="G85" s="522">
        <v>161582</v>
      </c>
      <c r="H85" s="520" t="s">
        <v>420</v>
      </c>
      <c r="I85" s="522">
        <v>27855</v>
      </c>
    </row>
    <row r="86" spans="1:9">
      <c r="A86" s="533" t="s">
        <v>360</v>
      </c>
      <c r="B86" s="522">
        <v>73329</v>
      </c>
      <c r="C86" s="520" t="s">
        <v>423</v>
      </c>
      <c r="D86" s="522">
        <v>0</v>
      </c>
      <c r="F86" s="520" t="s">
        <v>459</v>
      </c>
      <c r="G86" s="522">
        <v>265875</v>
      </c>
      <c r="H86" s="520" t="s">
        <v>373</v>
      </c>
      <c r="I86" s="522">
        <v>923</v>
      </c>
    </row>
    <row r="87" spans="1:9">
      <c r="A87" s="520" t="s">
        <v>460</v>
      </c>
      <c r="B87" s="522">
        <v>68508</v>
      </c>
      <c r="C87" s="520" t="s">
        <v>461</v>
      </c>
      <c r="D87" s="522">
        <v>2506</v>
      </c>
      <c r="F87" s="520" t="s">
        <v>462</v>
      </c>
      <c r="G87" s="522">
        <v>105857</v>
      </c>
      <c r="H87" s="520" t="s">
        <v>417</v>
      </c>
      <c r="I87" s="522">
        <v>458</v>
      </c>
    </row>
    <row r="88" spans="1:9">
      <c r="A88" s="520" t="s">
        <v>399</v>
      </c>
      <c r="B88" s="522">
        <v>381341</v>
      </c>
      <c r="C88" s="520" t="s">
        <v>424</v>
      </c>
      <c r="D88" s="522">
        <v>49756</v>
      </c>
      <c r="F88" s="520" t="s">
        <v>391</v>
      </c>
      <c r="G88" s="522">
        <v>256564</v>
      </c>
      <c r="H88" s="520" t="s">
        <v>421</v>
      </c>
      <c r="I88" s="522">
        <v>45</v>
      </c>
    </row>
    <row r="89" spans="1:9">
      <c r="A89" s="520" t="s">
        <v>463</v>
      </c>
      <c r="B89" s="522">
        <v>72871</v>
      </c>
      <c r="C89" s="520"/>
      <c r="D89" s="522"/>
      <c r="F89" s="520" t="s">
        <v>373</v>
      </c>
      <c r="G89" s="522">
        <v>551177</v>
      </c>
      <c r="H89" s="520" t="s">
        <v>464</v>
      </c>
      <c r="I89" s="522">
        <v>94</v>
      </c>
    </row>
    <row r="90" spans="1:9">
      <c r="A90" s="520" t="s">
        <v>385</v>
      </c>
      <c r="B90" s="522">
        <f>B91-SUM(B79:B89)</f>
        <v>713556</v>
      </c>
      <c r="C90" s="520" t="s">
        <v>385</v>
      </c>
      <c r="D90" s="522">
        <f>D91-SUM(D79:D89)</f>
        <v>1752</v>
      </c>
      <c r="F90" s="520" t="s">
        <v>385</v>
      </c>
      <c r="G90" s="522">
        <f>G91-SUM(G79:G89)</f>
        <v>633462</v>
      </c>
      <c r="H90" s="520" t="s">
        <v>385</v>
      </c>
      <c r="I90" s="522">
        <f>I91-SUM(I79:I89)</f>
        <v>2158</v>
      </c>
    </row>
    <row r="91" spans="1:9">
      <c r="A91" s="520" t="s">
        <v>386</v>
      </c>
      <c r="B91" s="522">
        <v>2742149</v>
      </c>
      <c r="C91" s="520" t="s">
        <v>386</v>
      </c>
      <c r="D91" s="522">
        <v>1598089</v>
      </c>
      <c r="F91" s="520" t="s">
        <v>386</v>
      </c>
      <c r="G91" s="522">
        <v>4116634</v>
      </c>
      <c r="H91" s="520" t="s">
        <v>386</v>
      </c>
      <c r="I91" s="522">
        <v>263756</v>
      </c>
    </row>
    <row r="93" spans="1:9">
      <c r="A93" s="13" t="s">
        <v>465</v>
      </c>
      <c r="F93" s="61" t="s">
        <v>466</v>
      </c>
    </row>
    <row r="94" spans="1:9">
      <c r="A94" s="32" t="s">
        <v>350</v>
      </c>
      <c r="B94" s="527" t="s">
        <v>351</v>
      </c>
      <c r="C94" s="32" t="s">
        <v>352</v>
      </c>
      <c r="D94" s="527" t="s">
        <v>353</v>
      </c>
      <c r="F94" s="32" t="s">
        <v>350</v>
      </c>
      <c r="G94" s="527" t="s">
        <v>351</v>
      </c>
      <c r="H94" s="32" t="s">
        <v>352</v>
      </c>
      <c r="I94" s="527" t="s">
        <v>353</v>
      </c>
    </row>
    <row r="95" spans="1:9">
      <c r="A95" s="520" t="s">
        <v>389</v>
      </c>
      <c r="B95" s="522">
        <v>754636</v>
      </c>
      <c r="C95" s="520" t="s">
        <v>357</v>
      </c>
      <c r="D95" s="534">
        <v>2156534</v>
      </c>
      <c r="F95" s="520" t="s">
        <v>399</v>
      </c>
      <c r="G95" s="522">
        <v>517114</v>
      </c>
      <c r="H95" s="520" t="s">
        <v>365</v>
      </c>
      <c r="I95" s="522">
        <v>385505</v>
      </c>
    </row>
    <row r="96" spans="1:9">
      <c r="A96" s="520" t="s">
        <v>467</v>
      </c>
      <c r="B96" s="522">
        <v>253297</v>
      </c>
      <c r="C96" s="520" t="s">
        <v>433</v>
      </c>
      <c r="D96" s="534">
        <v>502130</v>
      </c>
      <c r="F96" s="520" t="s">
        <v>451</v>
      </c>
      <c r="G96" s="522">
        <v>318942</v>
      </c>
      <c r="H96" s="520" t="s">
        <v>357</v>
      </c>
      <c r="I96" s="522">
        <v>346429</v>
      </c>
    </row>
    <row r="97" spans="1:14">
      <c r="A97" s="520" t="s">
        <v>431</v>
      </c>
      <c r="B97" s="522">
        <v>1496331</v>
      </c>
      <c r="C97" s="520" t="s">
        <v>365</v>
      </c>
      <c r="D97" s="534">
        <v>729288</v>
      </c>
      <c r="F97" s="520" t="s">
        <v>395</v>
      </c>
      <c r="G97" s="522">
        <v>123202</v>
      </c>
      <c r="H97" s="520" t="s">
        <v>424</v>
      </c>
      <c r="I97" s="522">
        <v>21495</v>
      </c>
    </row>
    <row r="98" spans="1:14">
      <c r="A98" s="520" t="s">
        <v>442</v>
      </c>
      <c r="B98" s="522">
        <v>413191</v>
      </c>
      <c r="C98" s="520" t="s">
        <v>421</v>
      </c>
      <c r="D98" s="534">
        <v>5772</v>
      </c>
      <c r="F98" s="520" t="s">
        <v>424</v>
      </c>
      <c r="G98" s="522">
        <v>131408</v>
      </c>
      <c r="H98" s="520" t="s">
        <v>368</v>
      </c>
      <c r="I98" s="522">
        <v>0</v>
      </c>
    </row>
    <row r="99" spans="1:14">
      <c r="A99" s="520" t="s">
        <v>360</v>
      </c>
      <c r="B99" s="522">
        <v>494225</v>
      </c>
      <c r="C99" s="520" t="s">
        <v>468</v>
      </c>
      <c r="D99" s="534">
        <v>47737</v>
      </c>
      <c r="F99" s="520" t="s">
        <v>98</v>
      </c>
      <c r="G99" s="522">
        <v>157722</v>
      </c>
      <c r="H99" s="520" t="s">
        <v>376</v>
      </c>
      <c r="I99" s="522">
        <v>0</v>
      </c>
    </row>
    <row r="100" spans="1:14">
      <c r="A100" s="520" t="s">
        <v>469</v>
      </c>
      <c r="B100" s="522">
        <v>349881</v>
      </c>
      <c r="C100" s="520" t="s">
        <v>363</v>
      </c>
      <c r="D100" s="534">
        <v>110368</v>
      </c>
      <c r="F100" s="520" t="s">
        <v>470</v>
      </c>
      <c r="G100" s="522">
        <v>71862</v>
      </c>
      <c r="H100" s="520" t="s">
        <v>22</v>
      </c>
      <c r="I100" s="522">
        <v>2272</v>
      </c>
    </row>
    <row r="101" spans="1:14">
      <c r="A101" s="520" t="s">
        <v>406</v>
      </c>
      <c r="B101" s="522">
        <v>277367</v>
      </c>
      <c r="C101" s="520" t="s">
        <v>460</v>
      </c>
      <c r="D101" s="534">
        <v>108541</v>
      </c>
      <c r="F101" s="520" t="s">
        <v>400</v>
      </c>
      <c r="G101" s="522">
        <v>57692</v>
      </c>
      <c r="H101" s="520" t="s">
        <v>471</v>
      </c>
      <c r="I101" s="522">
        <v>363216</v>
      </c>
    </row>
    <row r="102" spans="1:14">
      <c r="A102" s="520" t="s">
        <v>378</v>
      </c>
      <c r="B102" s="529">
        <v>230376</v>
      </c>
      <c r="C102" s="520" t="s">
        <v>442</v>
      </c>
      <c r="D102" s="534">
        <v>33721</v>
      </c>
      <c r="F102" s="520" t="s">
        <v>472</v>
      </c>
      <c r="G102" s="522">
        <v>109841</v>
      </c>
      <c r="H102" s="520" t="s">
        <v>413</v>
      </c>
      <c r="I102" s="522">
        <v>0</v>
      </c>
    </row>
    <row r="103" spans="1:14">
      <c r="A103" s="528" t="s">
        <v>390</v>
      </c>
      <c r="B103" s="529">
        <v>905678</v>
      </c>
      <c r="C103" s="520" t="s">
        <v>370</v>
      </c>
      <c r="D103" s="534">
        <v>5483</v>
      </c>
      <c r="F103" s="520" t="s">
        <v>381</v>
      </c>
      <c r="G103" s="522">
        <v>43026</v>
      </c>
      <c r="H103" s="520" t="s">
        <v>473</v>
      </c>
      <c r="I103" s="522">
        <v>942</v>
      </c>
    </row>
    <row r="104" spans="1:14">
      <c r="A104" s="520" t="s">
        <v>474</v>
      </c>
      <c r="B104" s="529">
        <v>287455</v>
      </c>
      <c r="C104" s="520" t="s">
        <v>383</v>
      </c>
      <c r="D104" s="534">
        <v>64004</v>
      </c>
      <c r="F104" s="528" t="s">
        <v>475</v>
      </c>
      <c r="G104" s="522">
        <v>128756</v>
      </c>
      <c r="H104" s="520"/>
      <c r="I104" s="522"/>
    </row>
    <row r="105" spans="1:14">
      <c r="A105" s="520" t="s">
        <v>385</v>
      </c>
      <c r="B105" s="522">
        <f>B106-SUM(B94:B104)</f>
        <v>1272529</v>
      </c>
      <c r="C105" s="520" t="s">
        <v>385</v>
      </c>
      <c r="D105" s="534">
        <f>D106-SUM(D94:D104)</f>
        <v>12715</v>
      </c>
      <c r="F105" s="520" t="s">
        <v>385</v>
      </c>
      <c r="G105" s="522">
        <f>G106-SUM(G94:G104)</f>
        <v>433790</v>
      </c>
      <c r="H105" s="520" t="s">
        <v>385</v>
      </c>
      <c r="I105" s="522">
        <f>I106-SUM(I94:I104)</f>
        <v>1076</v>
      </c>
    </row>
    <row r="106" spans="1:14">
      <c r="A106" s="520" t="s">
        <v>386</v>
      </c>
      <c r="B106" s="522">
        <v>6734966</v>
      </c>
      <c r="C106" s="520" t="s">
        <v>386</v>
      </c>
      <c r="D106" s="534">
        <v>3776293</v>
      </c>
      <c r="F106" s="520" t="s">
        <v>386</v>
      </c>
      <c r="G106" s="522">
        <v>2093355</v>
      </c>
      <c r="H106" s="520" t="s">
        <v>386</v>
      </c>
      <c r="I106" s="522">
        <v>1120935</v>
      </c>
    </row>
    <row r="108" spans="1:14">
      <c r="A108" s="13" t="s">
        <v>476</v>
      </c>
      <c r="F108" s="13" t="s">
        <v>477</v>
      </c>
      <c r="K108" s="5"/>
      <c r="L108" s="5"/>
      <c r="M108" s="5"/>
      <c r="N108" s="5"/>
    </row>
    <row r="109" spans="1:14">
      <c r="A109" s="32" t="s">
        <v>350</v>
      </c>
      <c r="B109" s="527" t="s">
        <v>351</v>
      </c>
      <c r="C109" s="32" t="s">
        <v>352</v>
      </c>
      <c r="D109" s="527" t="s">
        <v>353</v>
      </c>
      <c r="F109" s="32" t="s">
        <v>350</v>
      </c>
      <c r="G109" s="527" t="s">
        <v>351</v>
      </c>
      <c r="H109" s="32" t="s">
        <v>352</v>
      </c>
      <c r="I109" s="527" t="s">
        <v>353</v>
      </c>
      <c r="K109" s="5"/>
      <c r="L109" s="5"/>
      <c r="M109" s="5"/>
      <c r="N109" s="5"/>
    </row>
    <row r="110" spans="1:14">
      <c r="A110" s="520" t="s">
        <v>389</v>
      </c>
      <c r="B110" s="522">
        <v>1080318</v>
      </c>
      <c r="C110" s="520" t="s">
        <v>357</v>
      </c>
      <c r="D110" s="522">
        <v>4713619</v>
      </c>
      <c r="F110" s="520" t="s">
        <v>389</v>
      </c>
      <c r="G110" s="522">
        <v>539238</v>
      </c>
      <c r="H110" s="520" t="s">
        <v>370</v>
      </c>
      <c r="I110" s="522">
        <v>3542</v>
      </c>
      <c r="K110" s="5"/>
      <c r="L110" s="5"/>
      <c r="M110" s="5"/>
      <c r="N110" s="5"/>
    </row>
    <row r="111" spans="1:14">
      <c r="A111" s="520" t="s">
        <v>399</v>
      </c>
      <c r="B111" s="522">
        <v>381837</v>
      </c>
      <c r="C111" s="520" t="s">
        <v>478</v>
      </c>
      <c r="D111" s="522">
        <v>0</v>
      </c>
      <c r="F111" s="520" t="s">
        <v>373</v>
      </c>
      <c r="G111" s="522">
        <v>115249</v>
      </c>
      <c r="H111" s="520" t="s">
        <v>357</v>
      </c>
      <c r="I111" s="522">
        <v>65502</v>
      </c>
      <c r="K111" s="5"/>
      <c r="L111" s="5"/>
      <c r="M111" s="5"/>
      <c r="N111" s="5"/>
    </row>
    <row r="112" spans="1:14">
      <c r="A112" s="520" t="s">
        <v>359</v>
      </c>
      <c r="B112" s="522">
        <v>1417433</v>
      </c>
      <c r="C112" s="520" t="s">
        <v>433</v>
      </c>
      <c r="D112" s="522">
        <v>5685</v>
      </c>
      <c r="F112" s="520" t="s">
        <v>401</v>
      </c>
      <c r="G112" s="522">
        <v>308986</v>
      </c>
      <c r="H112" s="520" t="s">
        <v>421</v>
      </c>
      <c r="I112" s="522">
        <v>100104</v>
      </c>
      <c r="K112" s="5"/>
      <c r="L112" s="5"/>
      <c r="M112" s="5"/>
      <c r="N112" s="5"/>
    </row>
    <row r="113" spans="1:14">
      <c r="A113" s="520" t="s">
        <v>479</v>
      </c>
      <c r="B113" s="522">
        <v>830143</v>
      </c>
      <c r="C113" s="520" t="s">
        <v>365</v>
      </c>
      <c r="D113" s="522">
        <v>186037</v>
      </c>
      <c r="F113" s="520" t="s">
        <v>359</v>
      </c>
      <c r="G113" s="522">
        <v>598574</v>
      </c>
      <c r="H113" s="520" t="s">
        <v>433</v>
      </c>
      <c r="I113" s="522">
        <v>15483</v>
      </c>
      <c r="K113" s="5"/>
      <c r="L113" s="5"/>
      <c r="M113" s="5"/>
      <c r="N113" s="5"/>
    </row>
    <row r="114" spans="1:14">
      <c r="A114" s="520" t="s">
        <v>362</v>
      </c>
      <c r="B114" s="522">
        <v>277004</v>
      </c>
      <c r="C114" s="520" t="s">
        <v>480</v>
      </c>
      <c r="D114" s="522">
        <v>0</v>
      </c>
      <c r="F114" s="520" t="s">
        <v>399</v>
      </c>
      <c r="G114" s="522">
        <v>135428</v>
      </c>
      <c r="H114" s="520" t="s">
        <v>365</v>
      </c>
      <c r="I114" s="522">
        <v>82908</v>
      </c>
      <c r="K114" s="5"/>
      <c r="L114" s="5"/>
      <c r="M114" s="5"/>
      <c r="N114" s="5"/>
    </row>
    <row r="115" spans="1:14">
      <c r="A115" s="520" t="s">
        <v>101</v>
      </c>
      <c r="B115" s="522">
        <v>860602</v>
      </c>
      <c r="C115" s="520" t="s">
        <v>439</v>
      </c>
      <c r="D115" s="522">
        <v>487670</v>
      </c>
      <c r="F115" s="520" t="s">
        <v>481</v>
      </c>
      <c r="G115" s="522">
        <v>127916</v>
      </c>
      <c r="H115" s="520" t="s">
        <v>400</v>
      </c>
      <c r="I115" s="521">
        <v>2626</v>
      </c>
      <c r="K115" s="5"/>
      <c r="L115" s="5"/>
      <c r="M115" s="5"/>
      <c r="N115" s="5"/>
    </row>
    <row r="116" spans="1:14">
      <c r="A116" s="520" t="s">
        <v>482</v>
      </c>
      <c r="B116" s="522">
        <v>185986</v>
      </c>
      <c r="C116" s="520" t="s">
        <v>483</v>
      </c>
      <c r="D116" s="522">
        <v>0</v>
      </c>
      <c r="F116" s="520" t="s">
        <v>396</v>
      </c>
      <c r="G116" s="522">
        <v>228744</v>
      </c>
      <c r="H116" s="520" t="s">
        <v>439</v>
      </c>
      <c r="I116" s="522">
        <v>41277</v>
      </c>
      <c r="K116" s="5"/>
      <c r="L116" s="5"/>
      <c r="M116" s="5"/>
      <c r="N116" s="5"/>
    </row>
    <row r="117" spans="1:14">
      <c r="A117" s="520" t="s">
        <v>400</v>
      </c>
      <c r="B117" s="522">
        <v>254746</v>
      </c>
      <c r="C117" s="520" t="s">
        <v>429</v>
      </c>
      <c r="D117" s="522">
        <v>104</v>
      </c>
      <c r="F117" s="520" t="s">
        <v>360</v>
      </c>
      <c r="G117" s="522">
        <v>306259</v>
      </c>
      <c r="H117" s="520" t="s">
        <v>394</v>
      </c>
      <c r="I117" s="522">
        <v>1134</v>
      </c>
      <c r="K117" s="5"/>
      <c r="L117" s="5"/>
      <c r="M117" s="5"/>
      <c r="N117" s="5"/>
    </row>
    <row r="118" spans="1:14">
      <c r="A118" s="520" t="s">
        <v>364</v>
      </c>
      <c r="B118" s="522">
        <v>234806</v>
      </c>
      <c r="C118" s="520" t="s">
        <v>424</v>
      </c>
      <c r="D118" s="522">
        <v>16</v>
      </c>
      <c r="F118" s="520" t="s">
        <v>455</v>
      </c>
      <c r="G118" s="522">
        <v>113618</v>
      </c>
      <c r="H118" s="520" t="s">
        <v>366</v>
      </c>
      <c r="I118" s="522">
        <v>218</v>
      </c>
      <c r="K118" s="5"/>
      <c r="L118" s="5"/>
      <c r="M118" s="5"/>
      <c r="N118" s="5"/>
    </row>
    <row r="119" spans="1:14">
      <c r="A119" s="520" t="s">
        <v>360</v>
      </c>
      <c r="B119" s="522">
        <v>364947</v>
      </c>
      <c r="C119" s="520"/>
      <c r="D119" s="522"/>
      <c r="F119" s="520" t="s">
        <v>482</v>
      </c>
      <c r="G119" s="522">
        <v>110273</v>
      </c>
      <c r="H119" s="520" t="s">
        <v>393</v>
      </c>
      <c r="I119" s="522">
        <v>114</v>
      </c>
      <c r="K119" s="5"/>
      <c r="L119" s="5"/>
      <c r="M119" s="5"/>
      <c r="N119" s="5"/>
    </row>
    <row r="120" spans="1:14">
      <c r="A120" s="520" t="s">
        <v>385</v>
      </c>
      <c r="B120" s="522">
        <f>B121-SUM(B109:B119)</f>
        <v>1391189</v>
      </c>
      <c r="C120" s="520" t="s">
        <v>385</v>
      </c>
      <c r="D120" s="522">
        <f>D121-SUM(D109:D119)</f>
        <v>0</v>
      </c>
      <c r="F120" s="520" t="s">
        <v>385</v>
      </c>
      <c r="G120" s="522">
        <f>G121-SUM(G109:G119)</f>
        <v>903430</v>
      </c>
      <c r="H120" s="535" t="s">
        <v>385</v>
      </c>
      <c r="I120" s="522">
        <f>I121-SUM(I109:I119)</f>
        <v>227</v>
      </c>
      <c r="K120" s="5"/>
      <c r="L120" s="5"/>
      <c r="M120" s="5"/>
      <c r="N120" s="5"/>
    </row>
    <row r="121" spans="1:14">
      <c r="A121" s="520" t="s">
        <v>386</v>
      </c>
      <c r="B121" s="522">
        <v>7279011</v>
      </c>
      <c r="C121" s="520" t="s">
        <v>386</v>
      </c>
      <c r="D121" s="522">
        <v>5393131</v>
      </c>
      <c r="F121" s="520" t="s">
        <v>386</v>
      </c>
      <c r="G121" s="522">
        <v>3487715</v>
      </c>
      <c r="H121" s="520" t="s">
        <v>386</v>
      </c>
      <c r="I121" s="522">
        <v>313135</v>
      </c>
    </row>
    <row r="122" spans="1:14">
      <c r="F122" s="5"/>
      <c r="G122" s="119"/>
      <c r="H122" s="5"/>
      <c r="I122" s="119"/>
    </row>
    <row r="123" spans="1:14">
      <c r="A123" s="13" t="s">
        <v>484</v>
      </c>
      <c r="F123" s="61" t="s">
        <v>485</v>
      </c>
    </row>
    <row r="124" spans="1:14">
      <c r="A124" s="32" t="s">
        <v>350</v>
      </c>
      <c r="B124" s="527" t="s">
        <v>351</v>
      </c>
      <c r="C124" s="32" t="s">
        <v>352</v>
      </c>
      <c r="D124" s="527" t="s">
        <v>353</v>
      </c>
      <c r="F124" s="32" t="s">
        <v>350</v>
      </c>
      <c r="G124" s="527" t="s">
        <v>351</v>
      </c>
      <c r="H124" s="32" t="s">
        <v>352</v>
      </c>
      <c r="I124" s="527" t="s">
        <v>353</v>
      </c>
    </row>
    <row r="125" spans="1:14">
      <c r="A125" s="520" t="s">
        <v>101</v>
      </c>
      <c r="B125" s="522">
        <v>3962</v>
      </c>
      <c r="C125" s="520" t="s">
        <v>357</v>
      </c>
      <c r="D125" s="522">
        <v>484</v>
      </c>
      <c r="F125" s="520" t="s">
        <v>389</v>
      </c>
      <c r="G125" s="522">
        <v>176852</v>
      </c>
      <c r="H125" s="520" t="s">
        <v>365</v>
      </c>
      <c r="I125" s="522">
        <v>239137</v>
      </c>
    </row>
    <row r="126" spans="1:14">
      <c r="A126" s="520" t="s">
        <v>483</v>
      </c>
      <c r="B126" s="522">
        <v>10972</v>
      </c>
      <c r="C126" s="520" t="s">
        <v>365</v>
      </c>
      <c r="D126" s="522">
        <v>15701</v>
      </c>
      <c r="F126" s="520" t="s">
        <v>359</v>
      </c>
      <c r="G126" s="522">
        <v>441946</v>
      </c>
      <c r="H126" s="520" t="s">
        <v>372</v>
      </c>
      <c r="I126" s="522">
        <v>0</v>
      </c>
    </row>
    <row r="127" spans="1:14">
      <c r="A127" s="520" t="s">
        <v>358</v>
      </c>
      <c r="B127" s="522">
        <v>63871</v>
      </c>
      <c r="C127" s="520" t="s">
        <v>363</v>
      </c>
      <c r="D127" s="522">
        <v>3347</v>
      </c>
      <c r="F127" s="520" t="s">
        <v>360</v>
      </c>
      <c r="G127" s="522">
        <v>208129</v>
      </c>
      <c r="H127" s="520" t="s">
        <v>379</v>
      </c>
      <c r="I127" s="522">
        <v>0</v>
      </c>
    </row>
    <row r="128" spans="1:14">
      <c r="A128" s="520" t="s">
        <v>360</v>
      </c>
      <c r="B128" s="522">
        <v>30000</v>
      </c>
      <c r="C128" s="520" t="s">
        <v>486</v>
      </c>
      <c r="D128" s="522">
        <v>0</v>
      </c>
      <c r="F128" s="520" t="s">
        <v>358</v>
      </c>
      <c r="G128" s="522">
        <v>74628</v>
      </c>
      <c r="H128" s="520" t="s">
        <v>487</v>
      </c>
      <c r="I128" s="522">
        <v>370</v>
      </c>
    </row>
    <row r="129" spans="1:14">
      <c r="A129" s="520" t="s">
        <v>370</v>
      </c>
      <c r="B129" s="522">
        <v>37883</v>
      </c>
      <c r="C129" s="520" t="s">
        <v>22</v>
      </c>
      <c r="D129" s="522">
        <v>0</v>
      </c>
      <c r="F129" s="520" t="s">
        <v>415</v>
      </c>
      <c r="G129" s="522">
        <v>46589</v>
      </c>
      <c r="H129" s="520" t="s">
        <v>483</v>
      </c>
      <c r="I129" s="522">
        <v>0</v>
      </c>
    </row>
    <row r="130" spans="1:14">
      <c r="A130" s="520" t="s">
        <v>412</v>
      </c>
      <c r="B130" s="522">
        <v>8102</v>
      </c>
      <c r="C130" s="520" t="s">
        <v>374</v>
      </c>
      <c r="D130" s="522">
        <v>0</v>
      </c>
      <c r="F130" s="520" t="s">
        <v>442</v>
      </c>
      <c r="G130" s="522">
        <v>65986</v>
      </c>
      <c r="H130" s="520" t="s">
        <v>488</v>
      </c>
      <c r="I130" s="522">
        <v>0</v>
      </c>
    </row>
    <row r="131" spans="1:14">
      <c r="A131" s="520" t="s">
        <v>489</v>
      </c>
      <c r="B131" s="522">
        <v>3081</v>
      </c>
      <c r="C131" s="520" t="s">
        <v>398</v>
      </c>
      <c r="D131" s="522">
        <v>10100</v>
      </c>
      <c r="F131" s="528" t="s">
        <v>390</v>
      </c>
      <c r="G131" s="522">
        <v>100325</v>
      </c>
      <c r="H131" s="520" t="s">
        <v>370</v>
      </c>
      <c r="I131" s="522">
        <v>218</v>
      </c>
    </row>
    <row r="132" spans="1:14">
      <c r="A132" s="520" t="s">
        <v>490</v>
      </c>
      <c r="B132" s="522">
        <v>2519</v>
      </c>
      <c r="C132" s="520" t="s">
        <v>370</v>
      </c>
      <c r="D132" s="522">
        <v>49</v>
      </c>
      <c r="F132" s="520" t="s">
        <v>438</v>
      </c>
      <c r="G132" s="522">
        <v>47150</v>
      </c>
      <c r="H132" s="520" t="s">
        <v>373</v>
      </c>
      <c r="I132" s="522">
        <v>0</v>
      </c>
    </row>
    <row r="133" spans="1:14">
      <c r="A133" s="520" t="s">
        <v>455</v>
      </c>
      <c r="B133" s="529">
        <v>2324</v>
      </c>
      <c r="C133" s="520"/>
      <c r="D133" s="522"/>
      <c r="F133" s="520" t="s">
        <v>491</v>
      </c>
      <c r="G133" s="522">
        <v>31641</v>
      </c>
      <c r="H133" s="520" t="s">
        <v>415</v>
      </c>
      <c r="I133" s="522">
        <v>0</v>
      </c>
    </row>
    <row r="134" spans="1:14">
      <c r="A134" s="520" t="s">
        <v>400</v>
      </c>
      <c r="B134" s="529">
        <v>2252</v>
      </c>
      <c r="C134" s="114"/>
      <c r="D134" s="27"/>
      <c r="F134" s="520" t="s">
        <v>492</v>
      </c>
      <c r="G134" s="522">
        <v>27812</v>
      </c>
      <c r="H134" s="520"/>
      <c r="I134" s="522"/>
    </row>
    <row r="135" spans="1:14">
      <c r="A135" s="520" t="s">
        <v>385</v>
      </c>
      <c r="B135" s="522">
        <f>B136-SUM(B125:B134)</f>
        <v>8049</v>
      </c>
      <c r="C135" s="520" t="s">
        <v>385</v>
      </c>
      <c r="D135" s="522">
        <f>D136-SUM(D125:D134)</f>
        <v>0</v>
      </c>
      <c r="F135" s="520" t="s">
        <v>385</v>
      </c>
      <c r="G135" s="522">
        <f>G136-SUM(G125:G134)</f>
        <v>152119</v>
      </c>
      <c r="H135" s="520" t="s">
        <v>385</v>
      </c>
      <c r="I135" s="522">
        <f>I136-SUM(I125:I134)</f>
        <v>4914</v>
      </c>
    </row>
    <row r="136" spans="1:14">
      <c r="A136" s="520" t="s">
        <v>386</v>
      </c>
      <c r="B136" s="522">
        <v>173015</v>
      </c>
      <c r="C136" s="520" t="s">
        <v>386</v>
      </c>
      <c r="D136" s="522">
        <v>29681</v>
      </c>
      <c r="F136" s="520" t="s">
        <v>386</v>
      </c>
      <c r="G136" s="522">
        <v>1373177</v>
      </c>
      <c r="H136" s="520" t="s">
        <v>386</v>
      </c>
      <c r="I136" s="522">
        <v>244639</v>
      </c>
    </row>
    <row r="138" spans="1:14">
      <c r="A138" s="61" t="s">
        <v>493</v>
      </c>
      <c r="F138" s="13" t="s">
        <v>494</v>
      </c>
      <c r="K138" s="5"/>
      <c r="L138" s="5"/>
      <c r="M138" s="5"/>
      <c r="N138" s="5"/>
    </row>
    <row r="139" spans="1:14">
      <c r="A139" s="32" t="s">
        <v>350</v>
      </c>
      <c r="B139" s="527" t="s">
        <v>351</v>
      </c>
      <c r="C139" s="32" t="s">
        <v>352</v>
      </c>
      <c r="D139" s="527" t="s">
        <v>353</v>
      </c>
      <c r="F139" s="32" t="s">
        <v>350</v>
      </c>
      <c r="G139" s="527" t="s">
        <v>351</v>
      </c>
      <c r="H139" s="32" t="s">
        <v>352</v>
      </c>
      <c r="I139" s="527" t="s">
        <v>353</v>
      </c>
      <c r="K139" s="5"/>
      <c r="L139" s="5"/>
      <c r="M139" s="5"/>
      <c r="N139" s="5"/>
    </row>
    <row r="140" spans="1:14">
      <c r="A140" s="520" t="s">
        <v>360</v>
      </c>
      <c r="B140" s="522">
        <v>228184</v>
      </c>
      <c r="C140" s="520" t="s">
        <v>378</v>
      </c>
      <c r="D140" s="522">
        <v>0</v>
      </c>
      <c r="F140" s="520" t="s">
        <v>389</v>
      </c>
      <c r="G140" s="522">
        <v>378530</v>
      </c>
      <c r="H140" s="520" t="s">
        <v>365</v>
      </c>
      <c r="I140" s="522">
        <v>501032</v>
      </c>
      <c r="K140" s="5"/>
      <c r="L140" s="5"/>
      <c r="M140" s="5"/>
      <c r="N140" s="5"/>
    </row>
    <row r="141" spans="1:14">
      <c r="A141" s="520" t="s">
        <v>389</v>
      </c>
      <c r="B141" s="522">
        <v>1029645</v>
      </c>
      <c r="C141" s="520" t="s">
        <v>495</v>
      </c>
      <c r="D141" s="522">
        <v>0</v>
      </c>
      <c r="F141" s="520" t="s">
        <v>359</v>
      </c>
      <c r="G141" s="522">
        <v>539084</v>
      </c>
      <c r="H141" s="520" t="s">
        <v>451</v>
      </c>
      <c r="I141" s="522">
        <v>0</v>
      </c>
      <c r="K141" s="5"/>
      <c r="L141" s="5"/>
      <c r="M141" s="5"/>
      <c r="N141" s="5"/>
    </row>
    <row r="142" spans="1:14">
      <c r="A142" s="520" t="s">
        <v>462</v>
      </c>
      <c r="B142" s="522">
        <v>329344</v>
      </c>
      <c r="C142" s="520" t="s">
        <v>365</v>
      </c>
      <c r="D142" s="522">
        <v>679414</v>
      </c>
      <c r="F142" s="520" t="s">
        <v>434</v>
      </c>
      <c r="G142" s="522">
        <v>251317</v>
      </c>
      <c r="H142" s="520" t="s">
        <v>357</v>
      </c>
      <c r="I142" s="522">
        <v>0</v>
      </c>
      <c r="K142" s="5"/>
      <c r="L142" s="5"/>
      <c r="M142" s="5"/>
      <c r="N142" s="5"/>
    </row>
    <row r="143" spans="1:14">
      <c r="A143" s="520" t="s">
        <v>359</v>
      </c>
      <c r="B143" s="522">
        <v>1210026</v>
      </c>
      <c r="C143" s="520" t="s">
        <v>420</v>
      </c>
      <c r="D143" s="522">
        <v>0</v>
      </c>
      <c r="F143" s="520" t="s">
        <v>101</v>
      </c>
      <c r="G143" s="522">
        <v>159529</v>
      </c>
      <c r="H143" s="520" t="s">
        <v>471</v>
      </c>
      <c r="I143" s="522">
        <v>0</v>
      </c>
      <c r="K143" s="5"/>
      <c r="L143" s="5"/>
      <c r="M143" s="5"/>
      <c r="N143" s="5"/>
    </row>
    <row r="144" spans="1:14">
      <c r="A144" s="520" t="s">
        <v>373</v>
      </c>
      <c r="B144" s="522">
        <v>346069</v>
      </c>
      <c r="C144" s="520" t="s">
        <v>400</v>
      </c>
      <c r="D144" s="522">
        <v>0</v>
      </c>
      <c r="F144" s="520" t="s">
        <v>373</v>
      </c>
      <c r="G144" s="522">
        <v>436958</v>
      </c>
      <c r="H144" s="520" t="s">
        <v>420</v>
      </c>
      <c r="I144" s="522">
        <v>0</v>
      </c>
      <c r="K144" s="5"/>
      <c r="L144" s="5"/>
      <c r="M144" s="5"/>
      <c r="N144" s="5"/>
    </row>
    <row r="145" spans="1:14">
      <c r="A145" s="520" t="s">
        <v>362</v>
      </c>
      <c r="B145" s="522">
        <v>151235</v>
      </c>
      <c r="C145" s="520" t="s">
        <v>354</v>
      </c>
      <c r="D145" s="522">
        <v>0</v>
      </c>
      <c r="F145" s="520" t="s">
        <v>366</v>
      </c>
      <c r="G145" s="522">
        <v>384190</v>
      </c>
      <c r="H145" s="520" t="s">
        <v>366</v>
      </c>
      <c r="I145" s="522">
        <v>0</v>
      </c>
      <c r="K145" s="5"/>
      <c r="L145" s="5"/>
      <c r="M145" s="5"/>
      <c r="N145" s="5"/>
    </row>
    <row r="146" spans="1:14">
      <c r="A146" s="520" t="s">
        <v>496</v>
      </c>
      <c r="B146" s="522">
        <v>98419</v>
      </c>
      <c r="C146" s="520" t="s">
        <v>497</v>
      </c>
      <c r="D146" s="522">
        <v>7819</v>
      </c>
      <c r="F146" s="520" t="s">
        <v>400</v>
      </c>
      <c r="G146" s="522">
        <v>100329</v>
      </c>
      <c r="H146" s="520" t="s">
        <v>363</v>
      </c>
      <c r="I146" s="522">
        <v>131780</v>
      </c>
      <c r="K146" s="5"/>
      <c r="L146" s="5"/>
      <c r="M146" s="5"/>
      <c r="N146" s="5"/>
    </row>
    <row r="147" spans="1:14">
      <c r="A147" s="520" t="s">
        <v>498</v>
      </c>
      <c r="B147" s="522">
        <v>844133</v>
      </c>
      <c r="C147" s="520" t="s">
        <v>370</v>
      </c>
      <c r="D147" s="522">
        <v>500</v>
      </c>
      <c r="F147" s="520" t="s">
        <v>412</v>
      </c>
      <c r="G147" s="522">
        <v>90143</v>
      </c>
      <c r="H147" s="520" t="s">
        <v>499</v>
      </c>
      <c r="I147" s="522">
        <v>0</v>
      </c>
      <c r="K147" s="5"/>
      <c r="L147" s="5"/>
      <c r="M147" s="5"/>
      <c r="N147" s="5"/>
    </row>
    <row r="148" spans="1:14">
      <c r="A148" s="520" t="s">
        <v>391</v>
      </c>
      <c r="B148" s="522">
        <v>225150</v>
      </c>
      <c r="C148" s="520" t="s">
        <v>363</v>
      </c>
      <c r="D148" s="522">
        <v>61832</v>
      </c>
      <c r="F148" s="520" t="s">
        <v>98</v>
      </c>
      <c r="G148" s="522">
        <v>87263</v>
      </c>
      <c r="H148" s="520" t="s">
        <v>456</v>
      </c>
      <c r="I148" s="522">
        <v>8469</v>
      </c>
      <c r="K148" s="5"/>
      <c r="L148" s="5"/>
      <c r="M148" s="5"/>
      <c r="N148" s="5"/>
    </row>
    <row r="149" spans="1:14">
      <c r="A149" s="520" t="s">
        <v>419</v>
      </c>
      <c r="B149" s="522">
        <v>71871</v>
      </c>
      <c r="C149" s="520"/>
      <c r="D149" s="522"/>
      <c r="F149" s="520" t="s">
        <v>419</v>
      </c>
      <c r="G149" s="522">
        <v>75352</v>
      </c>
      <c r="H149" s="520"/>
      <c r="I149" s="522"/>
      <c r="K149" s="5"/>
      <c r="L149" s="5"/>
      <c r="M149" s="5"/>
      <c r="N149" s="5"/>
    </row>
    <row r="150" spans="1:14">
      <c r="A150" s="520" t="s">
        <v>385</v>
      </c>
      <c r="B150" s="522">
        <f>B151-SUM(B139:B149)</f>
        <v>683467</v>
      </c>
      <c r="C150" s="520" t="s">
        <v>385</v>
      </c>
      <c r="D150" s="522">
        <f>D151-SUM(D140:D149)</f>
        <v>3451</v>
      </c>
      <c r="F150" s="520" t="s">
        <v>385</v>
      </c>
      <c r="G150" s="522">
        <f>G151-SUM(G140:G149)</f>
        <v>615829</v>
      </c>
      <c r="H150" s="520" t="s">
        <v>385</v>
      </c>
      <c r="I150" s="522">
        <f>I151-SUM(I140:I149)</f>
        <v>2203</v>
      </c>
      <c r="K150" s="5"/>
      <c r="L150" s="5"/>
      <c r="M150" s="5"/>
      <c r="N150" s="5"/>
    </row>
    <row r="151" spans="1:14">
      <c r="A151" s="520" t="s">
        <v>386</v>
      </c>
      <c r="B151" s="522">
        <v>5217543</v>
      </c>
      <c r="C151" s="520" t="s">
        <v>386</v>
      </c>
      <c r="D151" s="522">
        <v>753016</v>
      </c>
      <c r="F151" s="520" t="s">
        <v>386</v>
      </c>
      <c r="G151" s="522">
        <v>3118524</v>
      </c>
      <c r="H151" s="520" t="s">
        <v>386</v>
      </c>
      <c r="I151" s="522">
        <v>643484</v>
      </c>
      <c r="K151" s="5"/>
      <c r="L151" s="5"/>
      <c r="M151" s="5"/>
      <c r="N151" s="5"/>
    </row>
    <row r="153" spans="1:14">
      <c r="A153" s="13" t="s">
        <v>500</v>
      </c>
      <c r="F153" s="13" t="s">
        <v>501</v>
      </c>
    </row>
    <row r="154" spans="1:14">
      <c r="A154" s="32" t="s">
        <v>350</v>
      </c>
      <c r="B154" s="527" t="s">
        <v>351</v>
      </c>
      <c r="C154" s="32" t="s">
        <v>352</v>
      </c>
      <c r="D154" s="527" t="s">
        <v>353</v>
      </c>
      <c r="F154" s="32" t="s">
        <v>350</v>
      </c>
      <c r="G154" s="527" t="s">
        <v>351</v>
      </c>
      <c r="H154" s="32" t="s">
        <v>352</v>
      </c>
      <c r="I154" s="527" t="s">
        <v>353</v>
      </c>
    </row>
    <row r="155" spans="1:14">
      <c r="A155" s="520" t="s">
        <v>389</v>
      </c>
      <c r="B155" s="522">
        <v>1504191</v>
      </c>
      <c r="C155" s="520" t="s">
        <v>357</v>
      </c>
      <c r="D155" s="522">
        <v>23297</v>
      </c>
      <c r="F155" s="520" t="s">
        <v>389</v>
      </c>
      <c r="G155" s="522">
        <v>332661</v>
      </c>
      <c r="H155" s="520" t="s">
        <v>451</v>
      </c>
      <c r="I155" s="522">
        <v>0</v>
      </c>
    </row>
    <row r="156" spans="1:14">
      <c r="A156" s="520" t="s">
        <v>400</v>
      </c>
      <c r="B156" s="522">
        <v>374334</v>
      </c>
      <c r="C156" s="520" t="s">
        <v>502</v>
      </c>
      <c r="D156" s="522">
        <v>101127</v>
      </c>
      <c r="F156" s="520" t="s">
        <v>358</v>
      </c>
      <c r="G156" s="522">
        <v>27251</v>
      </c>
      <c r="H156" s="520" t="s">
        <v>365</v>
      </c>
      <c r="I156" s="522">
        <v>117327</v>
      </c>
    </row>
    <row r="157" spans="1:14">
      <c r="A157" s="520" t="s">
        <v>359</v>
      </c>
      <c r="B157" s="522">
        <v>726115</v>
      </c>
      <c r="C157" s="520" t="s">
        <v>359</v>
      </c>
      <c r="D157" s="522">
        <v>120981</v>
      </c>
      <c r="F157" s="520" t="s">
        <v>359</v>
      </c>
      <c r="G157" s="522">
        <v>258445</v>
      </c>
      <c r="H157" s="520" t="s">
        <v>416</v>
      </c>
      <c r="I157" s="522">
        <v>0</v>
      </c>
    </row>
    <row r="158" spans="1:14">
      <c r="A158" s="520" t="s">
        <v>366</v>
      </c>
      <c r="B158" s="522">
        <v>302194</v>
      </c>
      <c r="C158" s="520" t="s">
        <v>420</v>
      </c>
      <c r="D158" s="522">
        <v>7046</v>
      </c>
      <c r="F158" s="520" t="s">
        <v>379</v>
      </c>
      <c r="G158" s="522">
        <v>67221</v>
      </c>
      <c r="H158" s="520" t="s">
        <v>424</v>
      </c>
      <c r="I158" s="522">
        <v>22704</v>
      </c>
    </row>
    <row r="159" spans="1:14">
      <c r="A159" s="520" t="s">
        <v>372</v>
      </c>
      <c r="B159" s="522">
        <v>165187</v>
      </c>
      <c r="C159" s="520" t="s">
        <v>503</v>
      </c>
      <c r="D159" s="522">
        <v>334351</v>
      </c>
      <c r="F159" s="520" t="s">
        <v>100</v>
      </c>
      <c r="G159" s="522">
        <v>44958</v>
      </c>
      <c r="H159" s="520" t="s">
        <v>504</v>
      </c>
      <c r="I159" s="522">
        <v>0</v>
      </c>
    </row>
    <row r="160" spans="1:14">
      <c r="A160" s="520" t="s">
        <v>442</v>
      </c>
      <c r="B160" s="522">
        <v>403647</v>
      </c>
      <c r="C160" s="520" t="s">
        <v>492</v>
      </c>
      <c r="D160" s="522">
        <v>411155</v>
      </c>
      <c r="F160" s="520" t="s">
        <v>482</v>
      </c>
      <c r="G160" s="522">
        <v>12392</v>
      </c>
      <c r="H160" s="520" t="s">
        <v>357</v>
      </c>
      <c r="I160" s="522">
        <v>0</v>
      </c>
    </row>
    <row r="161" spans="1:9">
      <c r="A161" s="520" t="s">
        <v>438</v>
      </c>
      <c r="B161" s="522">
        <v>312626</v>
      </c>
      <c r="C161" s="520" t="s">
        <v>365</v>
      </c>
      <c r="D161" s="522">
        <v>567829</v>
      </c>
      <c r="F161" s="520" t="s">
        <v>460</v>
      </c>
      <c r="G161" s="522">
        <v>58076</v>
      </c>
      <c r="H161" s="520" t="s">
        <v>359</v>
      </c>
      <c r="I161" s="522">
        <v>0</v>
      </c>
    </row>
    <row r="162" spans="1:9">
      <c r="A162" s="520" t="s">
        <v>482</v>
      </c>
      <c r="B162" s="522">
        <v>307183</v>
      </c>
      <c r="C162" s="520" t="s">
        <v>459</v>
      </c>
      <c r="D162" s="522">
        <v>12547</v>
      </c>
      <c r="F162" s="520" t="s">
        <v>364</v>
      </c>
      <c r="G162" s="522">
        <v>27590</v>
      </c>
      <c r="H162" s="520" t="s">
        <v>505</v>
      </c>
      <c r="I162" s="522">
        <v>20935</v>
      </c>
    </row>
    <row r="163" spans="1:9">
      <c r="A163" s="520" t="s">
        <v>446</v>
      </c>
      <c r="B163" s="522">
        <v>714169</v>
      </c>
      <c r="C163" s="520" t="s">
        <v>506</v>
      </c>
      <c r="D163" s="522">
        <v>185688</v>
      </c>
      <c r="F163" s="520" t="s">
        <v>412</v>
      </c>
      <c r="G163" s="522">
        <v>29058</v>
      </c>
      <c r="H163" s="520" t="s">
        <v>507</v>
      </c>
      <c r="I163" s="522">
        <v>0</v>
      </c>
    </row>
    <row r="164" spans="1:9">
      <c r="A164" s="520" t="s">
        <v>362</v>
      </c>
      <c r="B164" s="522">
        <v>288664</v>
      </c>
      <c r="C164" s="520" t="s">
        <v>508</v>
      </c>
      <c r="D164" s="522">
        <v>7156</v>
      </c>
      <c r="F164" s="520" t="s">
        <v>220</v>
      </c>
      <c r="G164" s="522">
        <v>16708</v>
      </c>
      <c r="H164" s="520" t="s">
        <v>495</v>
      </c>
      <c r="I164" s="522">
        <v>20778</v>
      </c>
    </row>
    <row r="165" spans="1:9">
      <c r="A165" s="520" t="s">
        <v>381</v>
      </c>
      <c r="B165" s="522">
        <v>220210</v>
      </c>
      <c r="C165" s="520" t="s">
        <v>400</v>
      </c>
      <c r="D165" s="522">
        <v>266</v>
      </c>
      <c r="F165" s="520" t="s">
        <v>356</v>
      </c>
      <c r="G165" s="522">
        <v>20527</v>
      </c>
      <c r="H165" s="520" t="s">
        <v>470</v>
      </c>
      <c r="I165" s="522">
        <v>0</v>
      </c>
    </row>
    <row r="166" spans="1:9">
      <c r="A166" s="520" t="s">
        <v>509</v>
      </c>
      <c r="B166" s="522">
        <v>111524</v>
      </c>
      <c r="C166" s="520" t="s">
        <v>458</v>
      </c>
      <c r="D166" s="522">
        <v>81</v>
      </c>
      <c r="F166" s="520" t="s">
        <v>101</v>
      </c>
      <c r="G166" s="522">
        <v>72126</v>
      </c>
      <c r="H166" s="520"/>
      <c r="I166" s="522"/>
    </row>
    <row r="167" spans="1:9">
      <c r="A167" s="520" t="s">
        <v>385</v>
      </c>
      <c r="B167" s="522">
        <f>B168-SUM(B155:B166)</f>
        <v>1017416</v>
      </c>
      <c r="C167" s="520" t="s">
        <v>385</v>
      </c>
      <c r="D167" s="522">
        <f>D168-SUM(D155:D166)</f>
        <v>1508</v>
      </c>
      <c r="F167" s="520" t="s">
        <v>385</v>
      </c>
      <c r="G167" s="522">
        <f>G168-SUM(G155:G166)</f>
        <v>99964</v>
      </c>
      <c r="H167" s="520" t="s">
        <v>385</v>
      </c>
      <c r="I167" s="522">
        <f>I168-SUM(I155:I166)</f>
        <v>0</v>
      </c>
    </row>
    <row r="168" spans="1:9">
      <c r="A168" s="520" t="s">
        <v>386</v>
      </c>
      <c r="B168" s="522">
        <v>6447460</v>
      </c>
      <c r="C168" s="520" t="s">
        <v>386</v>
      </c>
      <c r="D168" s="522">
        <v>1773032</v>
      </c>
      <c r="F168" s="520" t="s">
        <v>386</v>
      </c>
      <c r="G168" s="522">
        <v>1066977</v>
      </c>
      <c r="H168" s="520" t="s">
        <v>386</v>
      </c>
      <c r="I168" s="522">
        <v>181744</v>
      </c>
    </row>
    <row r="169" spans="1:9">
      <c r="A169" s="530"/>
    </row>
    <row r="170" spans="1:9">
      <c r="A170" s="536" t="s">
        <v>510</v>
      </c>
      <c r="B170" s="119"/>
      <c r="C170" s="5"/>
      <c r="D170" s="119"/>
      <c r="E170" s="5"/>
      <c r="F170" s="5"/>
      <c r="G170" s="119"/>
      <c r="H170" s="5"/>
      <c r="I170" s="119"/>
    </row>
    <row r="171" spans="1:9">
      <c r="A171" s="5"/>
      <c r="B171" s="119"/>
      <c r="C171" s="5"/>
      <c r="D171" s="119"/>
      <c r="E171" s="5"/>
      <c r="F171" s="5"/>
      <c r="G171" s="119"/>
      <c r="H171" s="5"/>
      <c r="I171" s="119"/>
    </row>
    <row r="172" spans="1:9">
      <c r="A172" s="5"/>
      <c r="B172" s="119"/>
      <c r="C172" s="5"/>
      <c r="D172" s="119"/>
      <c r="E172" s="5"/>
      <c r="F172" s="5"/>
      <c r="G172" s="119"/>
      <c r="H172" s="5"/>
      <c r="I172" s="119"/>
    </row>
    <row r="173" spans="1:9">
      <c r="A173" s="5"/>
      <c r="B173" s="119"/>
      <c r="C173" s="5"/>
      <c r="D173" s="119"/>
      <c r="E173" s="5"/>
      <c r="F173" s="5"/>
      <c r="G173" s="119"/>
      <c r="H173" s="5"/>
      <c r="I173" s="119"/>
    </row>
    <row r="174" spans="1:9">
      <c r="A174" s="5"/>
      <c r="B174" s="119"/>
      <c r="C174" s="5"/>
      <c r="D174" s="119"/>
      <c r="E174" s="5"/>
      <c r="F174" s="5"/>
      <c r="G174" s="119"/>
      <c r="H174" s="5"/>
      <c r="I174" s="119"/>
    </row>
    <row r="175" spans="1:9">
      <c r="A175" s="5"/>
      <c r="B175" s="119"/>
      <c r="C175" s="5"/>
      <c r="D175" s="119"/>
      <c r="E175" s="5"/>
      <c r="F175" s="5"/>
      <c r="G175" s="119"/>
      <c r="H175" s="5"/>
      <c r="I175" s="119"/>
    </row>
    <row r="176" spans="1:9">
      <c r="A176" s="5"/>
      <c r="B176" s="119"/>
      <c r="C176" s="5"/>
      <c r="D176" s="119"/>
      <c r="E176" s="5"/>
      <c r="F176" s="5"/>
      <c r="G176" s="119"/>
      <c r="H176" s="5"/>
      <c r="I176" s="119"/>
    </row>
    <row r="177" spans="1:9">
      <c r="A177" s="5"/>
      <c r="B177" s="119"/>
      <c r="C177" s="5"/>
      <c r="D177" s="119"/>
      <c r="E177" s="5"/>
      <c r="F177" s="5"/>
      <c r="G177" s="119"/>
      <c r="H177" s="5"/>
      <c r="I177" s="119"/>
    </row>
    <row r="178" spans="1:9">
      <c r="A178" s="5"/>
      <c r="B178" s="119"/>
      <c r="C178" s="5"/>
      <c r="D178" s="119"/>
      <c r="E178" s="5"/>
      <c r="F178" s="5"/>
      <c r="G178" s="119"/>
      <c r="H178" s="5"/>
      <c r="I178" s="119"/>
    </row>
    <row r="179" spans="1:9">
      <c r="A179" s="5"/>
      <c r="B179" s="119"/>
      <c r="C179" s="5"/>
      <c r="D179" s="119"/>
      <c r="E179" s="5"/>
      <c r="F179" s="5"/>
      <c r="G179" s="119"/>
      <c r="H179" s="5"/>
      <c r="I179" s="119"/>
    </row>
    <row r="180" spans="1:9">
      <c r="A180" s="5"/>
      <c r="B180" s="119"/>
      <c r="C180" s="5"/>
      <c r="D180" s="119"/>
      <c r="E180" s="5"/>
      <c r="F180" s="5"/>
      <c r="G180" s="119"/>
      <c r="H180" s="5"/>
      <c r="I180" s="119"/>
    </row>
    <row r="181" spans="1:9">
      <c r="A181" s="5"/>
      <c r="B181" s="119"/>
      <c r="C181" s="5"/>
      <c r="D181" s="119"/>
      <c r="E181" s="5"/>
      <c r="F181" s="5"/>
      <c r="G181" s="119"/>
      <c r="H181" s="5"/>
      <c r="I181" s="119"/>
    </row>
  </sheetData>
  <phoneticPr fontId="3" type="noConversion"/>
  <hyperlinks>
    <hyperlink ref="A86" r:id="rId1" display="阿聯大公國" xr:uid="{00000000-0004-0000-1000-000000000000}"/>
  </hyperlinks>
  <pageMargins left="0.31496062992125984" right="0.11811023622047245" top="0.35433070866141736" bottom="0.15748031496062992" header="0.31496062992125984" footer="0.31496062992125984"/>
  <pageSetup paperSize="9" scale="8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2"/>
  <sheetViews>
    <sheetView workbookViewId="0"/>
  </sheetViews>
  <sheetFormatPr defaultRowHeight="16.2"/>
  <cols>
    <col min="1" max="1" width="16" style="5" customWidth="1"/>
    <col min="2" max="2" width="12.109375" style="5" customWidth="1"/>
    <col min="3" max="3" width="12.109375" style="65" customWidth="1"/>
    <col min="4" max="4" width="13.77734375" style="66" customWidth="1"/>
    <col min="5" max="5" width="18.5546875" style="5" customWidth="1"/>
    <col min="6" max="6" width="15.109375" style="65" customWidth="1"/>
    <col min="7" max="7" width="12.21875" style="66" customWidth="1"/>
    <col min="8" max="8" width="11.6640625" style="5" customWidth="1"/>
    <col min="9" max="9" width="11.88671875" style="5" customWidth="1"/>
    <col min="10" max="10" width="10.6640625" style="5" bestFit="1" customWidth="1"/>
    <col min="11" max="256" width="8.88671875" style="5"/>
    <col min="257" max="257" width="16" style="5" customWidth="1"/>
    <col min="258" max="259" width="12.109375" style="5" customWidth="1"/>
    <col min="260" max="260" width="13.77734375" style="5" customWidth="1"/>
    <col min="261" max="261" width="18.5546875" style="5" customWidth="1"/>
    <col min="262" max="262" width="15.109375" style="5" customWidth="1"/>
    <col min="263" max="263" width="12.21875" style="5" customWidth="1"/>
    <col min="264" max="264" width="11.6640625" style="5" customWidth="1"/>
    <col min="265" max="265" width="11.88671875" style="5" customWidth="1"/>
    <col min="266" max="266" width="10.6640625" style="5" bestFit="1" customWidth="1"/>
    <col min="267" max="512" width="8.88671875" style="5"/>
    <col min="513" max="513" width="16" style="5" customWidth="1"/>
    <col min="514" max="515" width="12.109375" style="5" customWidth="1"/>
    <col min="516" max="516" width="13.77734375" style="5" customWidth="1"/>
    <col min="517" max="517" width="18.5546875" style="5" customWidth="1"/>
    <col min="518" max="518" width="15.109375" style="5" customWidth="1"/>
    <col min="519" max="519" width="12.21875" style="5" customWidth="1"/>
    <col min="520" max="520" width="11.6640625" style="5" customWidth="1"/>
    <col min="521" max="521" width="11.88671875" style="5" customWidth="1"/>
    <col min="522" max="522" width="10.6640625" style="5" bestFit="1" customWidth="1"/>
    <col min="523" max="768" width="8.88671875" style="5"/>
    <col min="769" max="769" width="16" style="5" customWidth="1"/>
    <col min="770" max="771" width="12.109375" style="5" customWidth="1"/>
    <col min="772" max="772" width="13.77734375" style="5" customWidth="1"/>
    <col min="773" max="773" width="18.5546875" style="5" customWidth="1"/>
    <col min="774" max="774" width="15.109375" style="5" customWidth="1"/>
    <col min="775" max="775" width="12.21875" style="5" customWidth="1"/>
    <col min="776" max="776" width="11.6640625" style="5" customWidth="1"/>
    <col min="777" max="777" width="11.88671875" style="5" customWidth="1"/>
    <col min="778" max="778" width="10.6640625" style="5" bestFit="1" customWidth="1"/>
    <col min="779" max="1024" width="8.88671875" style="5"/>
    <col min="1025" max="1025" width="16" style="5" customWidth="1"/>
    <col min="1026" max="1027" width="12.109375" style="5" customWidth="1"/>
    <col min="1028" max="1028" width="13.77734375" style="5" customWidth="1"/>
    <col min="1029" max="1029" width="18.5546875" style="5" customWidth="1"/>
    <col min="1030" max="1030" width="15.109375" style="5" customWidth="1"/>
    <col min="1031" max="1031" width="12.21875" style="5" customWidth="1"/>
    <col min="1032" max="1032" width="11.6640625" style="5" customWidth="1"/>
    <col min="1033" max="1033" width="11.88671875" style="5" customWidth="1"/>
    <col min="1034" max="1034" width="10.6640625" style="5" bestFit="1" customWidth="1"/>
    <col min="1035" max="1280" width="8.88671875" style="5"/>
    <col min="1281" max="1281" width="16" style="5" customWidth="1"/>
    <col min="1282" max="1283" width="12.109375" style="5" customWidth="1"/>
    <col min="1284" max="1284" width="13.77734375" style="5" customWidth="1"/>
    <col min="1285" max="1285" width="18.5546875" style="5" customWidth="1"/>
    <col min="1286" max="1286" width="15.109375" style="5" customWidth="1"/>
    <col min="1287" max="1287" width="12.21875" style="5" customWidth="1"/>
    <col min="1288" max="1288" width="11.6640625" style="5" customWidth="1"/>
    <col min="1289" max="1289" width="11.88671875" style="5" customWidth="1"/>
    <col min="1290" max="1290" width="10.6640625" style="5" bestFit="1" customWidth="1"/>
    <col min="1291" max="1536" width="8.88671875" style="5"/>
    <col min="1537" max="1537" width="16" style="5" customWidth="1"/>
    <col min="1538" max="1539" width="12.109375" style="5" customWidth="1"/>
    <col min="1540" max="1540" width="13.77734375" style="5" customWidth="1"/>
    <col min="1541" max="1541" width="18.5546875" style="5" customWidth="1"/>
    <col min="1542" max="1542" width="15.109375" style="5" customWidth="1"/>
    <col min="1543" max="1543" width="12.21875" style="5" customWidth="1"/>
    <col min="1544" max="1544" width="11.6640625" style="5" customWidth="1"/>
    <col min="1545" max="1545" width="11.88671875" style="5" customWidth="1"/>
    <col min="1546" max="1546" width="10.6640625" style="5" bestFit="1" customWidth="1"/>
    <col min="1547" max="1792" width="8.88671875" style="5"/>
    <col min="1793" max="1793" width="16" style="5" customWidth="1"/>
    <col min="1794" max="1795" width="12.109375" style="5" customWidth="1"/>
    <col min="1796" max="1796" width="13.77734375" style="5" customWidth="1"/>
    <col min="1797" max="1797" width="18.5546875" style="5" customWidth="1"/>
    <col min="1798" max="1798" width="15.109375" style="5" customWidth="1"/>
    <col min="1799" max="1799" width="12.21875" style="5" customWidth="1"/>
    <col min="1800" max="1800" width="11.6640625" style="5" customWidth="1"/>
    <col min="1801" max="1801" width="11.88671875" style="5" customWidth="1"/>
    <col min="1802" max="1802" width="10.6640625" style="5" bestFit="1" customWidth="1"/>
    <col min="1803" max="2048" width="8.88671875" style="5"/>
    <col min="2049" max="2049" width="16" style="5" customWidth="1"/>
    <col min="2050" max="2051" width="12.109375" style="5" customWidth="1"/>
    <col min="2052" max="2052" width="13.77734375" style="5" customWidth="1"/>
    <col min="2053" max="2053" width="18.5546875" style="5" customWidth="1"/>
    <col min="2054" max="2054" width="15.109375" style="5" customWidth="1"/>
    <col min="2055" max="2055" width="12.21875" style="5" customWidth="1"/>
    <col min="2056" max="2056" width="11.6640625" style="5" customWidth="1"/>
    <col min="2057" max="2057" width="11.88671875" style="5" customWidth="1"/>
    <col min="2058" max="2058" width="10.6640625" style="5" bestFit="1" customWidth="1"/>
    <col min="2059" max="2304" width="8.88671875" style="5"/>
    <col min="2305" max="2305" width="16" style="5" customWidth="1"/>
    <col min="2306" max="2307" width="12.109375" style="5" customWidth="1"/>
    <col min="2308" max="2308" width="13.77734375" style="5" customWidth="1"/>
    <col min="2309" max="2309" width="18.5546875" style="5" customWidth="1"/>
    <col min="2310" max="2310" width="15.109375" style="5" customWidth="1"/>
    <col min="2311" max="2311" width="12.21875" style="5" customWidth="1"/>
    <col min="2312" max="2312" width="11.6640625" style="5" customWidth="1"/>
    <col min="2313" max="2313" width="11.88671875" style="5" customWidth="1"/>
    <col min="2314" max="2314" width="10.6640625" style="5" bestFit="1" customWidth="1"/>
    <col min="2315" max="2560" width="8.88671875" style="5"/>
    <col min="2561" max="2561" width="16" style="5" customWidth="1"/>
    <col min="2562" max="2563" width="12.109375" style="5" customWidth="1"/>
    <col min="2564" max="2564" width="13.77734375" style="5" customWidth="1"/>
    <col min="2565" max="2565" width="18.5546875" style="5" customWidth="1"/>
    <col min="2566" max="2566" width="15.109375" style="5" customWidth="1"/>
    <col min="2567" max="2567" width="12.21875" style="5" customWidth="1"/>
    <col min="2568" max="2568" width="11.6640625" style="5" customWidth="1"/>
    <col min="2569" max="2569" width="11.88671875" style="5" customWidth="1"/>
    <col min="2570" max="2570" width="10.6640625" style="5" bestFit="1" customWidth="1"/>
    <col min="2571" max="2816" width="8.88671875" style="5"/>
    <col min="2817" max="2817" width="16" style="5" customWidth="1"/>
    <col min="2818" max="2819" width="12.109375" style="5" customWidth="1"/>
    <col min="2820" max="2820" width="13.77734375" style="5" customWidth="1"/>
    <col min="2821" max="2821" width="18.5546875" style="5" customWidth="1"/>
    <col min="2822" max="2822" width="15.109375" style="5" customWidth="1"/>
    <col min="2823" max="2823" width="12.21875" style="5" customWidth="1"/>
    <col min="2824" max="2824" width="11.6640625" style="5" customWidth="1"/>
    <col min="2825" max="2825" width="11.88671875" style="5" customWidth="1"/>
    <col min="2826" max="2826" width="10.6640625" style="5" bestFit="1" customWidth="1"/>
    <col min="2827" max="3072" width="8.88671875" style="5"/>
    <col min="3073" max="3073" width="16" style="5" customWidth="1"/>
    <col min="3074" max="3075" width="12.109375" style="5" customWidth="1"/>
    <col min="3076" max="3076" width="13.77734375" style="5" customWidth="1"/>
    <col min="3077" max="3077" width="18.5546875" style="5" customWidth="1"/>
    <col min="3078" max="3078" width="15.109375" style="5" customWidth="1"/>
    <col min="3079" max="3079" width="12.21875" style="5" customWidth="1"/>
    <col min="3080" max="3080" width="11.6640625" style="5" customWidth="1"/>
    <col min="3081" max="3081" width="11.88671875" style="5" customWidth="1"/>
    <col min="3082" max="3082" width="10.6640625" style="5" bestFit="1" customWidth="1"/>
    <col min="3083" max="3328" width="8.88671875" style="5"/>
    <col min="3329" max="3329" width="16" style="5" customWidth="1"/>
    <col min="3330" max="3331" width="12.109375" style="5" customWidth="1"/>
    <col min="3332" max="3332" width="13.77734375" style="5" customWidth="1"/>
    <col min="3333" max="3333" width="18.5546875" style="5" customWidth="1"/>
    <col min="3334" max="3334" width="15.109375" style="5" customWidth="1"/>
    <col min="3335" max="3335" width="12.21875" style="5" customWidth="1"/>
    <col min="3336" max="3336" width="11.6640625" style="5" customWidth="1"/>
    <col min="3337" max="3337" width="11.88671875" style="5" customWidth="1"/>
    <col min="3338" max="3338" width="10.6640625" style="5" bestFit="1" customWidth="1"/>
    <col min="3339" max="3584" width="8.88671875" style="5"/>
    <col min="3585" max="3585" width="16" style="5" customWidth="1"/>
    <col min="3586" max="3587" width="12.109375" style="5" customWidth="1"/>
    <col min="3588" max="3588" width="13.77734375" style="5" customWidth="1"/>
    <col min="3589" max="3589" width="18.5546875" style="5" customWidth="1"/>
    <col min="3590" max="3590" width="15.109375" style="5" customWidth="1"/>
    <col min="3591" max="3591" width="12.21875" style="5" customWidth="1"/>
    <col min="3592" max="3592" width="11.6640625" style="5" customWidth="1"/>
    <col min="3593" max="3593" width="11.88671875" style="5" customWidth="1"/>
    <col min="3594" max="3594" width="10.6640625" style="5" bestFit="1" customWidth="1"/>
    <col min="3595" max="3840" width="8.88671875" style="5"/>
    <col min="3841" max="3841" width="16" style="5" customWidth="1"/>
    <col min="3842" max="3843" width="12.109375" style="5" customWidth="1"/>
    <col min="3844" max="3844" width="13.77734375" style="5" customWidth="1"/>
    <col min="3845" max="3845" width="18.5546875" style="5" customWidth="1"/>
    <col min="3846" max="3846" width="15.109375" style="5" customWidth="1"/>
    <col min="3847" max="3847" width="12.21875" style="5" customWidth="1"/>
    <col min="3848" max="3848" width="11.6640625" style="5" customWidth="1"/>
    <col min="3849" max="3849" width="11.88671875" style="5" customWidth="1"/>
    <col min="3850" max="3850" width="10.6640625" style="5" bestFit="1" customWidth="1"/>
    <col min="3851" max="4096" width="8.88671875" style="5"/>
    <col min="4097" max="4097" width="16" style="5" customWidth="1"/>
    <col min="4098" max="4099" width="12.109375" style="5" customWidth="1"/>
    <col min="4100" max="4100" width="13.77734375" style="5" customWidth="1"/>
    <col min="4101" max="4101" width="18.5546875" style="5" customWidth="1"/>
    <col min="4102" max="4102" width="15.109375" style="5" customWidth="1"/>
    <col min="4103" max="4103" width="12.21875" style="5" customWidth="1"/>
    <col min="4104" max="4104" width="11.6640625" style="5" customWidth="1"/>
    <col min="4105" max="4105" width="11.88671875" style="5" customWidth="1"/>
    <col min="4106" max="4106" width="10.6640625" style="5" bestFit="1" customWidth="1"/>
    <col min="4107" max="4352" width="8.88671875" style="5"/>
    <col min="4353" max="4353" width="16" style="5" customWidth="1"/>
    <col min="4354" max="4355" width="12.109375" style="5" customWidth="1"/>
    <col min="4356" max="4356" width="13.77734375" style="5" customWidth="1"/>
    <col min="4357" max="4357" width="18.5546875" style="5" customWidth="1"/>
    <col min="4358" max="4358" width="15.109375" style="5" customWidth="1"/>
    <col min="4359" max="4359" width="12.21875" style="5" customWidth="1"/>
    <col min="4360" max="4360" width="11.6640625" style="5" customWidth="1"/>
    <col min="4361" max="4361" width="11.88671875" style="5" customWidth="1"/>
    <col min="4362" max="4362" width="10.6640625" style="5" bestFit="1" customWidth="1"/>
    <col min="4363" max="4608" width="8.88671875" style="5"/>
    <col min="4609" max="4609" width="16" style="5" customWidth="1"/>
    <col min="4610" max="4611" width="12.109375" style="5" customWidth="1"/>
    <col min="4612" max="4612" width="13.77734375" style="5" customWidth="1"/>
    <col min="4613" max="4613" width="18.5546875" style="5" customWidth="1"/>
    <col min="4614" max="4614" width="15.109375" style="5" customWidth="1"/>
    <col min="4615" max="4615" width="12.21875" style="5" customWidth="1"/>
    <col min="4616" max="4616" width="11.6640625" style="5" customWidth="1"/>
    <col min="4617" max="4617" width="11.88671875" style="5" customWidth="1"/>
    <col min="4618" max="4618" width="10.6640625" style="5" bestFit="1" customWidth="1"/>
    <col min="4619" max="4864" width="8.88671875" style="5"/>
    <col min="4865" max="4865" width="16" style="5" customWidth="1"/>
    <col min="4866" max="4867" width="12.109375" style="5" customWidth="1"/>
    <col min="4868" max="4868" width="13.77734375" style="5" customWidth="1"/>
    <col min="4869" max="4869" width="18.5546875" style="5" customWidth="1"/>
    <col min="4870" max="4870" width="15.109375" style="5" customWidth="1"/>
    <col min="4871" max="4871" width="12.21875" style="5" customWidth="1"/>
    <col min="4872" max="4872" width="11.6640625" style="5" customWidth="1"/>
    <col min="4873" max="4873" width="11.88671875" style="5" customWidth="1"/>
    <col min="4874" max="4874" width="10.6640625" style="5" bestFit="1" customWidth="1"/>
    <col min="4875" max="5120" width="8.88671875" style="5"/>
    <col min="5121" max="5121" width="16" style="5" customWidth="1"/>
    <col min="5122" max="5123" width="12.109375" style="5" customWidth="1"/>
    <col min="5124" max="5124" width="13.77734375" style="5" customWidth="1"/>
    <col min="5125" max="5125" width="18.5546875" style="5" customWidth="1"/>
    <col min="5126" max="5126" width="15.109375" style="5" customWidth="1"/>
    <col min="5127" max="5127" width="12.21875" style="5" customWidth="1"/>
    <col min="5128" max="5128" width="11.6640625" style="5" customWidth="1"/>
    <col min="5129" max="5129" width="11.88671875" style="5" customWidth="1"/>
    <col min="5130" max="5130" width="10.6640625" style="5" bestFit="1" customWidth="1"/>
    <col min="5131" max="5376" width="8.88671875" style="5"/>
    <col min="5377" max="5377" width="16" style="5" customWidth="1"/>
    <col min="5378" max="5379" width="12.109375" style="5" customWidth="1"/>
    <col min="5380" max="5380" width="13.77734375" style="5" customWidth="1"/>
    <col min="5381" max="5381" width="18.5546875" style="5" customWidth="1"/>
    <col min="5382" max="5382" width="15.109375" style="5" customWidth="1"/>
    <col min="5383" max="5383" width="12.21875" style="5" customWidth="1"/>
    <col min="5384" max="5384" width="11.6640625" style="5" customWidth="1"/>
    <col min="5385" max="5385" width="11.88671875" style="5" customWidth="1"/>
    <col min="5386" max="5386" width="10.6640625" style="5" bestFit="1" customWidth="1"/>
    <col min="5387" max="5632" width="8.88671875" style="5"/>
    <col min="5633" max="5633" width="16" style="5" customWidth="1"/>
    <col min="5634" max="5635" width="12.109375" style="5" customWidth="1"/>
    <col min="5636" max="5636" width="13.77734375" style="5" customWidth="1"/>
    <col min="5637" max="5637" width="18.5546875" style="5" customWidth="1"/>
    <col min="5638" max="5638" width="15.109375" style="5" customWidth="1"/>
    <col min="5639" max="5639" width="12.21875" style="5" customWidth="1"/>
    <col min="5640" max="5640" width="11.6640625" style="5" customWidth="1"/>
    <col min="5641" max="5641" width="11.88671875" style="5" customWidth="1"/>
    <col min="5642" max="5642" width="10.6640625" style="5" bestFit="1" customWidth="1"/>
    <col min="5643" max="5888" width="8.88671875" style="5"/>
    <col min="5889" max="5889" width="16" style="5" customWidth="1"/>
    <col min="5890" max="5891" width="12.109375" style="5" customWidth="1"/>
    <col min="5892" max="5892" width="13.77734375" style="5" customWidth="1"/>
    <col min="5893" max="5893" width="18.5546875" style="5" customWidth="1"/>
    <col min="5894" max="5894" width="15.109375" style="5" customWidth="1"/>
    <col min="5895" max="5895" width="12.21875" style="5" customWidth="1"/>
    <col min="5896" max="5896" width="11.6640625" style="5" customWidth="1"/>
    <col min="5897" max="5897" width="11.88671875" style="5" customWidth="1"/>
    <col min="5898" max="5898" width="10.6640625" style="5" bestFit="1" customWidth="1"/>
    <col min="5899" max="6144" width="8.88671875" style="5"/>
    <col min="6145" max="6145" width="16" style="5" customWidth="1"/>
    <col min="6146" max="6147" width="12.109375" style="5" customWidth="1"/>
    <col min="6148" max="6148" width="13.77734375" style="5" customWidth="1"/>
    <col min="6149" max="6149" width="18.5546875" style="5" customWidth="1"/>
    <col min="6150" max="6150" width="15.109375" style="5" customWidth="1"/>
    <col min="6151" max="6151" width="12.21875" style="5" customWidth="1"/>
    <col min="6152" max="6152" width="11.6640625" style="5" customWidth="1"/>
    <col min="6153" max="6153" width="11.88671875" style="5" customWidth="1"/>
    <col min="6154" max="6154" width="10.6640625" style="5" bestFit="1" customWidth="1"/>
    <col min="6155" max="6400" width="8.88671875" style="5"/>
    <col min="6401" max="6401" width="16" style="5" customWidth="1"/>
    <col min="6402" max="6403" width="12.109375" style="5" customWidth="1"/>
    <col min="6404" max="6404" width="13.77734375" style="5" customWidth="1"/>
    <col min="6405" max="6405" width="18.5546875" style="5" customWidth="1"/>
    <col min="6406" max="6406" width="15.109375" style="5" customWidth="1"/>
    <col min="6407" max="6407" width="12.21875" style="5" customWidth="1"/>
    <col min="6408" max="6408" width="11.6640625" style="5" customWidth="1"/>
    <col min="6409" max="6409" width="11.88671875" style="5" customWidth="1"/>
    <col min="6410" max="6410" width="10.6640625" style="5" bestFit="1" customWidth="1"/>
    <col min="6411" max="6656" width="8.88671875" style="5"/>
    <col min="6657" max="6657" width="16" style="5" customWidth="1"/>
    <col min="6658" max="6659" width="12.109375" style="5" customWidth="1"/>
    <col min="6660" max="6660" width="13.77734375" style="5" customWidth="1"/>
    <col min="6661" max="6661" width="18.5546875" style="5" customWidth="1"/>
    <col min="6662" max="6662" width="15.109375" style="5" customWidth="1"/>
    <col min="6663" max="6663" width="12.21875" style="5" customWidth="1"/>
    <col min="6664" max="6664" width="11.6640625" style="5" customWidth="1"/>
    <col min="6665" max="6665" width="11.88671875" style="5" customWidth="1"/>
    <col min="6666" max="6666" width="10.6640625" style="5" bestFit="1" customWidth="1"/>
    <col min="6667" max="6912" width="8.88671875" style="5"/>
    <col min="6913" max="6913" width="16" style="5" customWidth="1"/>
    <col min="6914" max="6915" width="12.109375" style="5" customWidth="1"/>
    <col min="6916" max="6916" width="13.77734375" style="5" customWidth="1"/>
    <col min="6917" max="6917" width="18.5546875" style="5" customWidth="1"/>
    <col min="6918" max="6918" width="15.109375" style="5" customWidth="1"/>
    <col min="6919" max="6919" width="12.21875" style="5" customWidth="1"/>
    <col min="6920" max="6920" width="11.6640625" style="5" customWidth="1"/>
    <col min="6921" max="6921" width="11.88671875" style="5" customWidth="1"/>
    <col min="6922" max="6922" width="10.6640625" style="5" bestFit="1" customWidth="1"/>
    <col min="6923" max="7168" width="8.88671875" style="5"/>
    <col min="7169" max="7169" width="16" style="5" customWidth="1"/>
    <col min="7170" max="7171" width="12.109375" style="5" customWidth="1"/>
    <col min="7172" max="7172" width="13.77734375" style="5" customWidth="1"/>
    <col min="7173" max="7173" width="18.5546875" style="5" customWidth="1"/>
    <col min="7174" max="7174" width="15.109375" style="5" customWidth="1"/>
    <col min="7175" max="7175" width="12.21875" style="5" customWidth="1"/>
    <col min="7176" max="7176" width="11.6640625" style="5" customWidth="1"/>
    <col min="7177" max="7177" width="11.88671875" style="5" customWidth="1"/>
    <col min="7178" max="7178" width="10.6640625" style="5" bestFit="1" customWidth="1"/>
    <col min="7179" max="7424" width="8.88671875" style="5"/>
    <col min="7425" max="7425" width="16" style="5" customWidth="1"/>
    <col min="7426" max="7427" width="12.109375" style="5" customWidth="1"/>
    <col min="7428" max="7428" width="13.77734375" style="5" customWidth="1"/>
    <col min="7429" max="7429" width="18.5546875" style="5" customWidth="1"/>
    <col min="7430" max="7430" width="15.109375" style="5" customWidth="1"/>
    <col min="7431" max="7431" width="12.21875" style="5" customWidth="1"/>
    <col min="7432" max="7432" width="11.6640625" style="5" customWidth="1"/>
    <col min="7433" max="7433" width="11.88671875" style="5" customWidth="1"/>
    <col min="7434" max="7434" width="10.6640625" style="5" bestFit="1" customWidth="1"/>
    <col min="7435" max="7680" width="8.88671875" style="5"/>
    <col min="7681" max="7681" width="16" style="5" customWidth="1"/>
    <col min="7682" max="7683" width="12.109375" style="5" customWidth="1"/>
    <col min="7684" max="7684" width="13.77734375" style="5" customWidth="1"/>
    <col min="7685" max="7685" width="18.5546875" style="5" customWidth="1"/>
    <col min="7686" max="7686" width="15.109375" style="5" customWidth="1"/>
    <col min="7687" max="7687" width="12.21875" style="5" customWidth="1"/>
    <col min="7688" max="7688" width="11.6640625" style="5" customWidth="1"/>
    <col min="7689" max="7689" width="11.88671875" style="5" customWidth="1"/>
    <col min="7690" max="7690" width="10.6640625" style="5" bestFit="1" customWidth="1"/>
    <col min="7691" max="7936" width="8.88671875" style="5"/>
    <col min="7937" max="7937" width="16" style="5" customWidth="1"/>
    <col min="7938" max="7939" width="12.109375" style="5" customWidth="1"/>
    <col min="7940" max="7940" width="13.77734375" style="5" customWidth="1"/>
    <col min="7941" max="7941" width="18.5546875" style="5" customWidth="1"/>
    <col min="7942" max="7942" width="15.109375" style="5" customWidth="1"/>
    <col min="7943" max="7943" width="12.21875" style="5" customWidth="1"/>
    <col min="7944" max="7944" width="11.6640625" style="5" customWidth="1"/>
    <col min="7945" max="7945" width="11.88671875" style="5" customWidth="1"/>
    <col min="7946" max="7946" width="10.6640625" style="5" bestFit="1" customWidth="1"/>
    <col min="7947" max="8192" width="8.88671875" style="5"/>
    <col min="8193" max="8193" width="16" style="5" customWidth="1"/>
    <col min="8194" max="8195" width="12.109375" style="5" customWidth="1"/>
    <col min="8196" max="8196" width="13.77734375" style="5" customWidth="1"/>
    <col min="8197" max="8197" width="18.5546875" style="5" customWidth="1"/>
    <col min="8198" max="8198" width="15.109375" style="5" customWidth="1"/>
    <col min="8199" max="8199" width="12.21875" style="5" customWidth="1"/>
    <col min="8200" max="8200" width="11.6640625" style="5" customWidth="1"/>
    <col min="8201" max="8201" width="11.88671875" style="5" customWidth="1"/>
    <col min="8202" max="8202" width="10.6640625" style="5" bestFit="1" customWidth="1"/>
    <col min="8203" max="8448" width="8.88671875" style="5"/>
    <col min="8449" max="8449" width="16" style="5" customWidth="1"/>
    <col min="8450" max="8451" width="12.109375" style="5" customWidth="1"/>
    <col min="8452" max="8452" width="13.77734375" style="5" customWidth="1"/>
    <col min="8453" max="8453" width="18.5546875" style="5" customWidth="1"/>
    <col min="8454" max="8454" width="15.109375" style="5" customWidth="1"/>
    <col min="8455" max="8455" width="12.21875" style="5" customWidth="1"/>
    <col min="8456" max="8456" width="11.6640625" style="5" customWidth="1"/>
    <col min="8457" max="8457" width="11.88671875" style="5" customWidth="1"/>
    <col min="8458" max="8458" width="10.6640625" style="5" bestFit="1" customWidth="1"/>
    <col min="8459" max="8704" width="8.88671875" style="5"/>
    <col min="8705" max="8705" width="16" style="5" customWidth="1"/>
    <col min="8706" max="8707" width="12.109375" style="5" customWidth="1"/>
    <col min="8708" max="8708" width="13.77734375" style="5" customWidth="1"/>
    <col min="8709" max="8709" width="18.5546875" style="5" customWidth="1"/>
    <col min="8710" max="8710" width="15.109375" style="5" customWidth="1"/>
    <col min="8711" max="8711" width="12.21875" style="5" customWidth="1"/>
    <col min="8712" max="8712" width="11.6640625" style="5" customWidth="1"/>
    <col min="8713" max="8713" width="11.88671875" style="5" customWidth="1"/>
    <col min="8714" max="8714" width="10.6640625" style="5" bestFit="1" customWidth="1"/>
    <col min="8715" max="8960" width="8.88671875" style="5"/>
    <col min="8961" max="8961" width="16" style="5" customWidth="1"/>
    <col min="8962" max="8963" width="12.109375" style="5" customWidth="1"/>
    <col min="8964" max="8964" width="13.77734375" style="5" customWidth="1"/>
    <col min="8965" max="8965" width="18.5546875" style="5" customWidth="1"/>
    <col min="8966" max="8966" width="15.109375" style="5" customWidth="1"/>
    <col min="8967" max="8967" width="12.21875" style="5" customWidth="1"/>
    <col min="8968" max="8968" width="11.6640625" style="5" customWidth="1"/>
    <col min="8969" max="8969" width="11.88671875" style="5" customWidth="1"/>
    <col min="8970" max="8970" width="10.6640625" style="5" bestFit="1" customWidth="1"/>
    <col min="8971" max="9216" width="8.88671875" style="5"/>
    <col min="9217" max="9217" width="16" style="5" customWidth="1"/>
    <col min="9218" max="9219" width="12.109375" style="5" customWidth="1"/>
    <col min="9220" max="9220" width="13.77734375" style="5" customWidth="1"/>
    <col min="9221" max="9221" width="18.5546875" style="5" customWidth="1"/>
    <col min="9222" max="9222" width="15.109375" style="5" customWidth="1"/>
    <col min="9223" max="9223" width="12.21875" style="5" customWidth="1"/>
    <col min="9224" max="9224" width="11.6640625" style="5" customWidth="1"/>
    <col min="9225" max="9225" width="11.88671875" style="5" customWidth="1"/>
    <col min="9226" max="9226" width="10.6640625" style="5" bestFit="1" customWidth="1"/>
    <col min="9227" max="9472" width="8.88671875" style="5"/>
    <col min="9473" max="9473" width="16" style="5" customWidth="1"/>
    <col min="9474" max="9475" width="12.109375" style="5" customWidth="1"/>
    <col min="9476" max="9476" width="13.77734375" style="5" customWidth="1"/>
    <col min="9477" max="9477" width="18.5546875" style="5" customWidth="1"/>
    <col min="9478" max="9478" width="15.109375" style="5" customWidth="1"/>
    <col min="9479" max="9479" width="12.21875" style="5" customWidth="1"/>
    <col min="9480" max="9480" width="11.6640625" style="5" customWidth="1"/>
    <col min="9481" max="9481" width="11.88671875" style="5" customWidth="1"/>
    <col min="9482" max="9482" width="10.6640625" style="5" bestFit="1" customWidth="1"/>
    <col min="9483" max="9728" width="8.88671875" style="5"/>
    <col min="9729" max="9729" width="16" style="5" customWidth="1"/>
    <col min="9730" max="9731" width="12.109375" style="5" customWidth="1"/>
    <col min="9732" max="9732" width="13.77734375" style="5" customWidth="1"/>
    <col min="9733" max="9733" width="18.5546875" style="5" customWidth="1"/>
    <col min="9734" max="9734" width="15.109375" style="5" customWidth="1"/>
    <col min="9735" max="9735" width="12.21875" style="5" customWidth="1"/>
    <col min="9736" max="9736" width="11.6640625" style="5" customWidth="1"/>
    <col min="9737" max="9737" width="11.88671875" style="5" customWidth="1"/>
    <col min="9738" max="9738" width="10.6640625" style="5" bestFit="1" customWidth="1"/>
    <col min="9739" max="9984" width="8.88671875" style="5"/>
    <col min="9985" max="9985" width="16" style="5" customWidth="1"/>
    <col min="9986" max="9987" width="12.109375" style="5" customWidth="1"/>
    <col min="9988" max="9988" width="13.77734375" style="5" customWidth="1"/>
    <col min="9989" max="9989" width="18.5546875" style="5" customWidth="1"/>
    <col min="9990" max="9990" width="15.109375" style="5" customWidth="1"/>
    <col min="9991" max="9991" width="12.21875" style="5" customWidth="1"/>
    <col min="9992" max="9992" width="11.6640625" style="5" customWidth="1"/>
    <col min="9993" max="9993" width="11.88671875" style="5" customWidth="1"/>
    <col min="9994" max="9994" width="10.6640625" style="5" bestFit="1" customWidth="1"/>
    <col min="9995" max="10240" width="8.88671875" style="5"/>
    <col min="10241" max="10241" width="16" style="5" customWidth="1"/>
    <col min="10242" max="10243" width="12.109375" style="5" customWidth="1"/>
    <col min="10244" max="10244" width="13.77734375" style="5" customWidth="1"/>
    <col min="10245" max="10245" width="18.5546875" style="5" customWidth="1"/>
    <col min="10246" max="10246" width="15.109375" style="5" customWidth="1"/>
    <col min="10247" max="10247" width="12.21875" style="5" customWidth="1"/>
    <col min="10248" max="10248" width="11.6640625" style="5" customWidth="1"/>
    <col min="10249" max="10249" width="11.88671875" style="5" customWidth="1"/>
    <col min="10250" max="10250" width="10.6640625" style="5" bestFit="1" customWidth="1"/>
    <col min="10251" max="10496" width="8.88671875" style="5"/>
    <col min="10497" max="10497" width="16" style="5" customWidth="1"/>
    <col min="10498" max="10499" width="12.109375" style="5" customWidth="1"/>
    <col min="10500" max="10500" width="13.77734375" style="5" customWidth="1"/>
    <col min="10501" max="10501" width="18.5546875" style="5" customWidth="1"/>
    <col min="10502" max="10502" width="15.109375" style="5" customWidth="1"/>
    <col min="10503" max="10503" width="12.21875" style="5" customWidth="1"/>
    <col min="10504" max="10504" width="11.6640625" style="5" customWidth="1"/>
    <col min="10505" max="10505" width="11.88671875" style="5" customWidth="1"/>
    <col min="10506" max="10506" width="10.6640625" style="5" bestFit="1" customWidth="1"/>
    <col min="10507" max="10752" width="8.88671875" style="5"/>
    <col min="10753" max="10753" width="16" style="5" customWidth="1"/>
    <col min="10754" max="10755" width="12.109375" style="5" customWidth="1"/>
    <col min="10756" max="10756" width="13.77734375" style="5" customWidth="1"/>
    <col min="10757" max="10757" width="18.5546875" style="5" customWidth="1"/>
    <col min="10758" max="10758" width="15.109375" style="5" customWidth="1"/>
    <col min="10759" max="10759" width="12.21875" style="5" customWidth="1"/>
    <col min="10760" max="10760" width="11.6640625" style="5" customWidth="1"/>
    <col min="10761" max="10761" width="11.88671875" style="5" customWidth="1"/>
    <col min="10762" max="10762" width="10.6640625" style="5" bestFit="1" customWidth="1"/>
    <col min="10763" max="11008" width="8.88671875" style="5"/>
    <col min="11009" max="11009" width="16" style="5" customWidth="1"/>
    <col min="11010" max="11011" width="12.109375" style="5" customWidth="1"/>
    <col min="11012" max="11012" width="13.77734375" style="5" customWidth="1"/>
    <col min="11013" max="11013" width="18.5546875" style="5" customWidth="1"/>
    <col min="11014" max="11014" width="15.109375" style="5" customWidth="1"/>
    <col min="11015" max="11015" width="12.21875" style="5" customWidth="1"/>
    <col min="11016" max="11016" width="11.6640625" style="5" customWidth="1"/>
    <col min="11017" max="11017" width="11.88671875" style="5" customWidth="1"/>
    <col min="11018" max="11018" width="10.6640625" style="5" bestFit="1" customWidth="1"/>
    <col min="11019" max="11264" width="8.88671875" style="5"/>
    <col min="11265" max="11265" width="16" style="5" customWidth="1"/>
    <col min="11266" max="11267" width="12.109375" style="5" customWidth="1"/>
    <col min="11268" max="11268" width="13.77734375" style="5" customWidth="1"/>
    <col min="11269" max="11269" width="18.5546875" style="5" customWidth="1"/>
    <col min="11270" max="11270" width="15.109375" style="5" customWidth="1"/>
    <col min="11271" max="11271" width="12.21875" style="5" customWidth="1"/>
    <col min="11272" max="11272" width="11.6640625" style="5" customWidth="1"/>
    <col min="11273" max="11273" width="11.88671875" style="5" customWidth="1"/>
    <col min="11274" max="11274" width="10.6640625" style="5" bestFit="1" customWidth="1"/>
    <col min="11275" max="11520" width="8.88671875" style="5"/>
    <col min="11521" max="11521" width="16" style="5" customWidth="1"/>
    <col min="11522" max="11523" width="12.109375" style="5" customWidth="1"/>
    <col min="11524" max="11524" width="13.77734375" style="5" customWidth="1"/>
    <col min="11525" max="11525" width="18.5546875" style="5" customWidth="1"/>
    <col min="11526" max="11526" width="15.109375" style="5" customWidth="1"/>
    <col min="11527" max="11527" width="12.21875" style="5" customWidth="1"/>
    <col min="11528" max="11528" width="11.6640625" style="5" customWidth="1"/>
    <col min="11529" max="11529" width="11.88671875" style="5" customWidth="1"/>
    <col min="11530" max="11530" width="10.6640625" style="5" bestFit="1" customWidth="1"/>
    <col min="11531" max="11776" width="8.88671875" style="5"/>
    <col min="11777" max="11777" width="16" style="5" customWidth="1"/>
    <col min="11778" max="11779" width="12.109375" style="5" customWidth="1"/>
    <col min="11780" max="11780" width="13.77734375" style="5" customWidth="1"/>
    <col min="11781" max="11781" width="18.5546875" style="5" customWidth="1"/>
    <col min="11782" max="11782" width="15.109375" style="5" customWidth="1"/>
    <col min="11783" max="11783" width="12.21875" style="5" customWidth="1"/>
    <col min="11784" max="11784" width="11.6640625" style="5" customWidth="1"/>
    <col min="11785" max="11785" width="11.88671875" style="5" customWidth="1"/>
    <col min="11786" max="11786" width="10.6640625" style="5" bestFit="1" customWidth="1"/>
    <col min="11787" max="12032" width="8.88671875" style="5"/>
    <col min="12033" max="12033" width="16" style="5" customWidth="1"/>
    <col min="12034" max="12035" width="12.109375" style="5" customWidth="1"/>
    <col min="12036" max="12036" width="13.77734375" style="5" customWidth="1"/>
    <col min="12037" max="12037" width="18.5546875" style="5" customWidth="1"/>
    <col min="12038" max="12038" width="15.109375" style="5" customWidth="1"/>
    <col min="12039" max="12039" width="12.21875" style="5" customWidth="1"/>
    <col min="12040" max="12040" width="11.6640625" style="5" customWidth="1"/>
    <col min="12041" max="12041" width="11.88671875" style="5" customWidth="1"/>
    <col min="12042" max="12042" width="10.6640625" style="5" bestFit="1" customWidth="1"/>
    <col min="12043" max="12288" width="8.88671875" style="5"/>
    <col min="12289" max="12289" width="16" style="5" customWidth="1"/>
    <col min="12290" max="12291" width="12.109375" style="5" customWidth="1"/>
    <col min="12292" max="12292" width="13.77734375" style="5" customWidth="1"/>
    <col min="12293" max="12293" width="18.5546875" style="5" customWidth="1"/>
    <col min="12294" max="12294" width="15.109375" style="5" customWidth="1"/>
    <col min="12295" max="12295" width="12.21875" style="5" customWidth="1"/>
    <col min="12296" max="12296" width="11.6640625" style="5" customWidth="1"/>
    <col min="12297" max="12297" width="11.88671875" style="5" customWidth="1"/>
    <col min="12298" max="12298" width="10.6640625" style="5" bestFit="1" customWidth="1"/>
    <col min="12299" max="12544" width="8.88671875" style="5"/>
    <col min="12545" max="12545" width="16" style="5" customWidth="1"/>
    <col min="12546" max="12547" width="12.109375" style="5" customWidth="1"/>
    <col min="12548" max="12548" width="13.77734375" style="5" customWidth="1"/>
    <col min="12549" max="12549" width="18.5546875" style="5" customWidth="1"/>
    <col min="12550" max="12550" width="15.109375" style="5" customWidth="1"/>
    <col min="12551" max="12551" width="12.21875" style="5" customWidth="1"/>
    <col min="12552" max="12552" width="11.6640625" style="5" customWidth="1"/>
    <col min="12553" max="12553" width="11.88671875" style="5" customWidth="1"/>
    <col min="12554" max="12554" width="10.6640625" style="5" bestFit="1" customWidth="1"/>
    <col min="12555" max="12800" width="8.88671875" style="5"/>
    <col min="12801" max="12801" width="16" style="5" customWidth="1"/>
    <col min="12802" max="12803" width="12.109375" style="5" customWidth="1"/>
    <col min="12804" max="12804" width="13.77734375" style="5" customWidth="1"/>
    <col min="12805" max="12805" width="18.5546875" style="5" customWidth="1"/>
    <col min="12806" max="12806" width="15.109375" style="5" customWidth="1"/>
    <col min="12807" max="12807" width="12.21875" style="5" customWidth="1"/>
    <col min="12808" max="12808" width="11.6640625" style="5" customWidth="1"/>
    <col min="12809" max="12809" width="11.88671875" style="5" customWidth="1"/>
    <col min="12810" max="12810" width="10.6640625" style="5" bestFit="1" customWidth="1"/>
    <col min="12811" max="13056" width="8.88671875" style="5"/>
    <col min="13057" max="13057" width="16" style="5" customWidth="1"/>
    <col min="13058" max="13059" width="12.109375" style="5" customWidth="1"/>
    <col min="13060" max="13060" width="13.77734375" style="5" customWidth="1"/>
    <col min="13061" max="13061" width="18.5546875" style="5" customWidth="1"/>
    <col min="13062" max="13062" width="15.109375" style="5" customWidth="1"/>
    <col min="13063" max="13063" width="12.21875" style="5" customWidth="1"/>
    <col min="13064" max="13064" width="11.6640625" style="5" customWidth="1"/>
    <col min="13065" max="13065" width="11.88671875" style="5" customWidth="1"/>
    <col min="13066" max="13066" width="10.6640625" style="5" bestFit="1" customWidth="1"/>
    <col min="13067" max="13312" width="8.88671875" style="5"/>
    <col min="13313" max="13313" width="16" style="5" customWidth="1"/>
    <col min="13314" max="13315" width="12.109375" style="5" customWidth="1"/>
    <col min="13316" max="13316" width="13.77734375" style="5" customWidth="1"/>
    <col min="13317" max="13317" width="18.5546875" style="5" customWidth="1"/>
    <col min="13318" max="13318" width="15.109375" style="5" customWidth="1"/>
    <col min="13319" max="13319" width="12.21875" style="5" customWidth="1"/>
    <col min="13320" max="13320" width="11.6640625" style="5" customWidth="1"/>
    <col min="13321" max="13321" width="11.88671875" style="5" customWidth="1"/>
    <col min="13322" max="13322" width="10.6640625" style="5" bestFit="1" customWidth="1"/>
    <col min="13323" max="13568" width="8.88671875" style="5"/>
    <col min="13569" max="13569" width="16" style="5" customWidth="1"/>
    <col min="13570" max="13571" width="12.109375" style="5" customWidth="1"/>
    <col min="13572" max="13572" width="13.77734375" style="5" customWidth="1"/>
    <col min="13573" max="13573" width="18.5546875" style="5" customWidth="1"/>
    <col min="13574" max="13574" width="15.109375" style="5" customWidth="1"/>
    <col min="13575" max="13575" width="12.21875" style="5" customWidth="1"/>
    <col min="13576" max="13576" width="11.6640625" style="5" customWidth="1"/>
    <col min="13577" max="13577" width="11.88671875" style="5" customWidth="1"/>
    <col min="13578" max="13578" width="10.6640625" style="5" bestFit="1" customWidth="1"/>
    <col min="13579" max="13824" width="8.88671875" style="5"/>
    <col min="13825" max="13825" width="16" style="5" customWidth="1"/>
    <col min="13826" max="13827" width="12.109375" style="5" customWidth="1"/>
    <col min="13828" max="13828" width="13.77734375" style="5" customWidth="1"/>
    <col min="13829" max="13829" width="18.5546875" style="5" customWidth="1"/>
    <col min="13830" max="13830" width="15.109375" style="5" customWidth="1"/>
    <col min="13831" max="13831" width="12.21875" style="5" customWidth="1"/>
    <col min="13832" max="13832" width="11.6640625" style="5" customWidth="1"/>
    <col min="13833" max="13833" width="11.88671875" style="5" customWidth="1"/>
    <col min="13834" max="13834" width="10.6640625" style="5" bestFit="1" customWidth="1"/>
    <col min="13835" max="14080" width="8.88671875" style="5"/>
    <col min="14081" max="14081" width="16" style="5" customWidth="1"/>
    <col min="14082" max="14083" width="12.109375" style="5" customWidth="1"/>
    <col min="14084" max="14084" width="13.77734375" style="5" customWidth="1"/>
    <col min="14085" max="14085" width="18.5546875" style="5" customWidth="1"/>
    <col min="14086" max="14086" width="15.109375" style="5" customWidth="1"/>
    <col min="14087" max="14087" width="12.21875" style="5" customWidth="1"/>
    <col min="14088" max="14088" width="11.6640625" style="5" customWidth="1"/>
    <col min="14089" max="14089" width="11.88671875" style="5" customWidth="1"/>
    <col min="14090" max="14090" width="10.6640625" style="5" bestFit="1" customWidth="1"/>
    <col min="14091" max="14336" width="8.88671875" style="5"/>
    <col min="14337" max="14337" width="16" style="5" customWidth="1"/>
    <col min="14338" max="14339" width="12.109375" style="5" customWidth="1"/>
    <col min="14340" max="14340" width="13.77734375" style="5" customWidth="1"/>
    <col min="14341" max="14341" width="18.5546875" style="5" customWidth="1"/>
    <col min="14342" max="14342" width="15.109375" style="5" customWidth="1"/>
    <col min="14343" max="14343" width="12.21875" style="5" customWidth="1"/>
    <col min="14344" max="14344" width="11.6640625" style="5" customWidth="1"/>
    <col min="14345" max="14345" width="11.88671875" style="5" customWidth="1"/>
    <col min="14346" max="14346" width="10.6640625" style="5" bestFit="1" customWidth="1"/>
    <col min="14347" max="14592" width="8.88671875" style="5"/>
    <col min="14593" max="14593" width="16" style="5" customWidth="1"/>
    <col min="14594" max="14595" width="12.109375" style="5" customWidth="1"/>
    <col min="14596" max="14596" width="13.77734375" style="5" customWidth="1"/>
    <col min="14597" max="14597" width="18.5546875" style="5" customWidth="1"/>
    <col min="14598" max="14598" width="15.109375" style="5" customWidth="1"/>
    <col min="14599" max="14599" width="12.21875" style="5" customWidth="1"/>
    <col min="14600" max="14600" width="11.6640625" style="5" customWidth="1"/>
    <col min="14601" max="14601" width="11.88671875" style="5" customWidth="1"/>
    <col min="14602" max="14602" width="10.6640625" style="5" bestFit="1" customWidth="1"/>
    <col min="14603" max="14848" width="8.88671875" style="5"/>
    <col min="14849" max="14849" width="16" style="5" customWidth="1"/>
    <col min="14850" max="14851" width="12.109375" style="5" customWidth="1"/>
    <col min="14852" max="14852" width="13.77734375" style="5" customWidth="1"/>
    <col min="14853" max="14853" width="18.5546875" style="5" customWidth="1"/>
    <col min="14854" max="14854" width="15.109375" style="5" customWidth="1"/>
    <col min="14855" max="14855" width="12.21875" style="5" customWidth="1"/>
    <col min="14856" max="14856" width="11.6640625" style="5" customWidth="1"/>
    <col min="14857" max="14857" width="11.88671875" style="5" customWidth="1"/>
    <col min="14858" max="14858" width="10.6640625" style="5" bestFit="1" customWidth="1"/>
    <col min="14859" max="15104" width="8.88671875" style="5"/>
    <col min="15105" max="15105" width="16" style="5" customWidth="1"/>
    <col min="15106" max="15107" width="12.109375" style="5" customWidth="1"/>
    <col min="15108" max="15108" width="13.77734375" style="5" customWidth="1"/>
    <col min="15109" max="15109" width="18.5546875" style="5" customWidth="1"/>
    <col min="15110" max="15110" width="15.109375" style="5" customWidth="1"/>
    <col min="15111" max="15111" width="12.21875" style="5" customWidth="1"/>
    <col min="15112" max="15112" width="11.6640625" style="5" customWidth="1"/>
    <col min="15113" max="15113" width="11.88671875" style="5" customWidth="1"/>
    <col min="15114" max="15114" width="10.6640625" style="5" bestFit="1" customWidth="1"/>
    <col min="15115" max="15360" width="8.88671875" style="5"/>
    <col min="15361" max="15361" width="16" style="5" customWidth="1"/>
    <col min="15362" max="15363" width="12.109375" style="5" customWidth="1"/>
    <col min="15364" max="15364" width="13.77734375" style="5" customWidth="1"/>
    <col min="15365" max="15365" width="18.5546875" style="5" customWidth="1"/>
    <col min="15366" max="15366" width="15.109375" style="5" customWidth="1"/>
    <col min="15367" max="15367" width="12.21875" style="5" customWidth="1"/>
    <col min="15368" max="15368" width="11.6640625" style="5" customWidth="1"/>
    <col min="15369" max="15369" width="11.88671875" style="5" customWidth="1"/>
    <col min="15370" max="15370" width="10.6640625" style="5" bestFit="1" customWidth="1"/>
    <col min="15371" max="15616" width="8.88671875" style="5"/>
    <col min="15617" max="15617" width="16" style="5" customWidth="1"/>
    <col min="15618" max="15619" width="12.109375" style="5" customWidth="1"/>
    <col min="15620" max="15620" width="13.77734375" style="5" customWidth="1"/>
    <col min="15621" max="15621" width="18.5546875" style="5" customWidth="1"/>
    <col min="15622" max="15622" width="15.109375" style="5" customWidth="1"/>
    <col min="15623" max="15623" width="12.21875" style="5" customWidth="1"/>
    <col min="15624" max="15624" width="11.6640625" style="5" customWidth="1"/>
    <col min="15625" max="15625" width="11.88671875" style="5" customWidth="1"/>
    <col min="15626" max="15626" width="10.6640625" style="5" bestFit="1" customWidth="1"/>
    <col min="15627" max="15872" width="8.88671875" style="5"/>
    <col min="15873" max="15873" width="16" style="5" customWidth="1"/>
    <col min="15874" max="15875" width="12.109375" style="5" customWidth="1"/>
    <col min="15876" max="15876" width="13.77734375" style="5" customWidth="1"/>
    <col min="15877" max="15877" width="18.5546875" style="5" customWidth="1"/>
    <col min="15878" max="15878" width="15.109375" style="5" customWidth="1"/>
    <col min="15879" max="15879" width="12.21875" style="5" customWidth="1"/>
    <col min="15880" max="15880" width="11.6640625" style="5" customWidth="1"/>
    <col min="15881" max="15881" width="11.88671875" style="5" customWidth="1"/>
    <col min="15882" max="15882" width="10.6640625" style="5" bestFit="1" customWidth="1"/>
    <col min="15883" max="16128" width="8.88671875" style="5"/>
    <col min="16129" max="16129" width="16" style="5" customWidth="1"/>
    <col min="16130" max="16131" width="12.109375" style="5" customWidth="1"/>
    <col min="16132" max="16132" width="13.77734375" style="5" customWidth="1"/>
    <col min="16133" max="16133" width="18.5546875" style="5" customWidth="1"/>
    <col min="16134" max="16134" width="15.109375" style="5" customWidth="1"/>
    <col min="16135" max="16135" width="12.21875" style="5" customWidth="1"/>
    <col min="16136" max="16136" width="11.6640625" style="5" customWidth="1"/>
    <col min="16137" max="16137" width="11.88671875" style="5" customWidth="1"/>
    <col min="16138" max="16138" width="10.6640625" style="5" bestFit="1" customWidth="1"/>
    <col min="16139" max="16384" width="8.88671875" style="5"/>
  </cols>
  <sheetData>
    <row r="1" spans="1:10" ht="19.8">
      <c r="A1" s="1" t="s">
        <v>77</v>
      </c>
      <c r="B1" s="1"/>
      <c r="C1" s="63"/>
      <c r="D1" s="64"/>
      <c r="E1" s="1"/>
      <c r="F1" s="63"/>
      <c r="G1" s="64"/>
    </row>
    <row r="2" spans="1:10">
      <c r="G2" s="67"/>
    </row>
    <row r="3" spans="1:10">
      <c r="A3" s="68" t="s">
        <v>78</v>
      </c>
      <c r="B3" s="69"/>
      <c r="C3" s="70"/>
      <c r="D3" s="71"/>
      <c r="E3" s="69"/>
      <c r="F3" s="72"/>
      <c r="G3" s="73"/>
      <c r="H3" s="74"/>
      <c r="I3" s="74"/>
      <c r="J3" s="75"/>
    </row>
    <row r="4" spans="1:10">
      <c r="A4" s="76" t="s">
        <v>79</v>
      </c>
      <c r="B4" s="8" t="s">
        <v>80</v>
      </c>
      <c r="C4" s="77" t="s">
        <v>81</v>
      </c>
      <c r="D4" s="78" t="s">
        <v>82</v>
      </c>
      <c r="E4" s="79" t="s">
        <v>80</v>
      </c>
      <c r="F4" s="77" t="s">
        <v>81</v>
      </c>
      <c r="G4" s="80" t="s">
        <v>82</v>
      </c>
      <c r="H4" s="81" t="s">
        <v>83</v>
      </c>
      <c r="I4" s="82" t="s">
        <v>81</v>
      </c>
      <c r="J4" s="83" t="s">
        <v>82</v>
      </c>
    </row>
    <row r="5" spans="1:10">
      <c r="A5" s="14"/>
      <c r="B5" s="8" t="s">
        <v>84</v>
      </c>
      <c r="C5" s="84" t="s">
        <v>84</v>
      </c>
      <c r="D5" s="85" t="s">
        <v>7</v>
      </c>
      <c r="E5" s="86" t="s">
        <v>85</v>
      </c>
      <c r="F5" s="84" t="s">
        <v>85</v>
      </c>
      <c r="G5" s="85" t="s">
        <v>7</v>
      </c>
      <c r="H5" s="87" t="s">
        <v>86</v>
      </c>
      <c r="I5" s="88" t="s">
        <v>87</v>
      </c>
      <c r="J5" s="85" t="s">
        <v>7</v>
      </c>
    </row>
    <row r="6" spans="1:10">
      <c r="A6" s="89" t="s">
        <v>11</v>
      </c>
      <c r="B6" s="17"/>
      <c r="C6" s="90"/>
      <c r="D6" s="91"/>
      <c r="E6" s="17"/>
      <c r="F6" s="90"/>
      <c r="G6" s="91"/>
      <c r="H6" s="92"/>
      <c r="I6" s="93"/>
      <c r="J6" s="91"/>
    </row>
    <row r="7" spans="1:10">
      <c r="A7" s="89" t="s">
        <v>12</v>
      </c>
      <c r="B7" s="22">
        <f>SUM(B8:B10)</f>
        <v>455047</v>
      </c>
      <c r="C7" s="94">
        <f>SUM(C8:C10)</f>
        <v>422311</v>
      </c>
      <c r="D7" s="95">
        <f>(B7-C7)/C7</f>
        <v>7.751633275003493E-2</v>
      </c>
      <c r="E7" s="22">
        <f>SUM(E8:E10)</f>
        <v>381117346</v>
      </c>
      <c r="F7" s="94">
        <f>SUM(F8:F10)</f>
        <v>324583197</v>
      </c>
      <c r="G7" s="95">
        <f>(E7-F7)/F7</f>
        <v>0.17417460152750913</v>
      </c>
      <c r="H7" s="96">
        <f>E7/B7</f>
        <v>837.53402615554</v>
      </c>
      <c r="I7" s="97">
        <f>F7/C7</f>
        <v>768.58807135026086</v>
      </c>
      <c r="J7" s="95">
        <f>(H7-I7)/I7</f>
        <v>8.9704690165376119E-2</v>
      </c>
    </row>
    <row r="8" spans="1:10">
      <c r="A8" s="26" t="s">
        <v>13</v>
      </c>
      <c r="B8" s="28">
        <f>[1]整車總表!$Z100</f>
        <v>394886</v>
      </c>
      <c r="C8" s="98">
        <f>[2]整車總表!$Z100</f>
        <v>370578</v>
      </c>
      <c r="D8" s="99">
        <f>(B8-C8)/C8</f>
        <v>6.5594827539681252E-2</v>
      </c>
      <c r="E8" s="27">
        <f>[1]整車總表!$AA100</f>
        <v>330825842</v>
      </c>
      <c r="F8" s="98">
        <f>[2]整車總表!$AA100</f>
        <v>282330181</v>
      </c>
      <c r="G8" s="99">
        <f>(E8-F8)/F8</f>
        <v>0.1717693121869957</v>
      </c>
      <c r="H8" s="96">
        <f>E8/B8</f>
        <v>837.77556560627625</v>
      </c>
      <c r="I8" s="97">
        <f t="shared" ref="I8:I40" si="0">F8/C8</f>
        <v>761.8643875243539</v>
      </c>
      <c r="J8" s="95">
        <f t="shared" ref="J8:J40" si="1">(H8-I8)/I8</f>
        <v>9.9638701224232976E-2</v>
      </c>
    </row>
    <row r="9" spans="1:10">
      <c r="A9" s="32" t="s">
        <v>14</v>
      </c>
      <c r="B9" s="28">
        <f>[1]整車總表!$Z101</f>
        <v>45131</v>
      </c>
      <c r="C9" s="98">
        <f>[2]整車總表!$Z101</f>
        <v>45652</v>
      </c>
      <c r="D9" s="100">
        <f>(B9-C9)/C9</f>
        <v>-1.1412424428283536E-2</v>
      </c>
      <c r="E9" s="27">
        <f>[1]整車總表!$AA101</f>
        <v>41303998</v>
      </c>
      <c r="F9" s="98">
        <f>[2]整車總表!$AA101</f>
        <v>36963687</v>
      </c>
      <c r="G9" s="99">
        <f>(E9-F9)/F9</f>
        <v>0.11742094342482665</v>
      </c>
      <c r="H9" s="96">
        <f t="shared" ref="H9:H40" si="2">E9/B9</f>
        <v>915.2023664443509</v>
      </c>
      <c r="I9" s="97">
        <f t="shared" si="0"/>
        <v>809.68384736703763</v>
      </c>
      <c r="J9" s="95">
        <f t="shared" si="1"/>
        <v>0.13032064233520604</v>
      </c>
    </row>
    <row r="10" spans="1:10">
      <c r="A10" s="32" t="s">
        <v>15</v>
      </c>
      <c r="B10" s="28">
        <f>[1]整車總表!$Z102</f>
        <v>15030</v>
      </c>
      <c r="C10" s="98">
        <f>[2]整車總表!$Z102</f>
        <v>6081</v>
      </c>
      <c r="D10" s="99">
        <f>(B10-C10)/C10</f>
        <v>1.4716329551060681</v>
      </c>
      <c r="E10" s="27">
        <f>[1]整車總表!$AA102</f>
        <v>8987506</v>
      </c>
      <c r="F10" s="98">
        <f>[2]整車總表!$AA102</f>
        <v>5289329</v>
      </c>
      <c r="G10" s="99">
        <f>(E10-F10)/F10</f>
        <v>0.69917696554704767</v>
      </c>
      <c r="H10" s="96">
        <f t="shared" si="2"/>
        <v>597.97112441783099</v>
      </c>
      <c r="I10" s="97">
        <f t="shared" si="0"/>
        <v>869.81236638710743</v>
      </c>
      <c r="J10" s="101">
        <f t="shared" si="1"/>
        <v>-0.31252860096529633</v>
      </c>
    </row>
    <row r="11" spans="1:10">
      <c r="A11" s="32"/>
      <c r="B11" s="28"/>
      <c r="C11" s="102"/>
      <c r="D11" s="103"/>
      <c r="E11" s="27"/>
      <c r="F11" s="102"/>
      <c r="G11" s="103"/>
      <c r="H11" s="104"/>
      <c r="I11" s="105"/>
      <c r="J11" s="103"/>
    </row>
    <row r="12" spans="1:10">
      <c r="A12" s="34" t="s">
        <v>16</v>
      </c>
      <c r="B12" s="35">
        <f>SUM(B13:B40)</f>
        <v>823412</v>
      </c>
      <c r="C12" s="106">
        <f>SUM(C13:C40)</f>
        <v>970675</v>
      </c>
      <c r="D12" s="101">
        <f t="shared" ref="D12:D37" si="3">(B12-C12)/C12</f>
        <v>-0.15171195302238133</v>
      </c>
      <c r="E12" s="35">
        <f>SUM(E13:E40)</f>
        <v>433736504</v>
      </c>
      <c r="F12" s="106">
        <f>SUM(F13:F40)</f>
        <v>377509888</v>
      </c>
      <c r="G12" s="95">
        <f t="shared" ref="G12:G38" si="4">(E12-F12)/F12</f>
        <v>0.14894077688370377</v>
      </c>
      <c r="H12" s="96">
        <f t="shared" si="2"/>
        <v>526.75514080436039</v>
      </c>
      <c r="I12" s="97">
        <f t="shared" si="0"/>
        <v>388.91481494836069</v>
      </c>
      <c r="J12" s="95">
        <f t="shared" si="1"/>
        <v>0.35442292388450636</v>
      </c>
    </row>
    <row r="13" spans="1:10">
      <c r="A13" s="26" t="s">
        <v>17</v>
      </c>
      <c r="B13" s="27">
        <f>[1]整車總表!$Z41</f>
        <v>197837</v>
      </c>
      <c r="C13" s="98">
        <f>[2]整車總表!$Z41</f>
        <v>177571</v>
      </c>
      <c r="D13" s="95">
        <f t="shared" si="3"/>
        <v>0.11412899628880842</v>
      </c>
      <c r="E13" s="27">
        <f>[1]整車總表!$AA41</f>
        <v>174030860</v>
      </c>
      <c r="F13" s="98">
        <f>[2]整車總表!$AA41</f>
        <v>124003302</v>
      </c>
      <c r="G13" s="95">
        <f t="shared" si="4"/>
        <v>0.40343730524208138</v>
      </c>
      <c r="H13" s="96">
        <f t="shared" si="2"/>
        <v>879.6679084296668</v>
      </c>
      <c r="I13" s="97">
        <f t="shared" si="0"/>
        <v>698.33081978476218</v>
      </c>
      <c r="J13" s="95">
        <f t="shared" si="1"/>
        <v>0.25967218330818609</v>
      </c>
    </row>
    <row r="14" spans="1:10">
      <c r="A14" s="26" t="s">
        <v>18</v>
      </c>
      <c r="B14" s="27">
        <f>[1]整車總表!$Z42</f>
        <v>85742</v>
      </c>
      <c r="C14" s="98">
        <f>[2]整車總表!$Z42</f>
        <v>116801</v>
      </c>
      <c r="D14" s="101">
        <f t="shared" si="3"/>
        <v>-0.26591381923099972</v>
      </c>
      <c r="E14" s="27">
        <f>[1]整車總表!$AA42</f>
        <v>36684245</v>
      </c>
      <c r="F14" s="98">
        <f>[2]整車總表!$AA42</f>
        <v>30233947</v>
      </c>
      <c r="G14" s="95">
        <f t="shared" si="4"/>
        <v>0.21334620980846464</v>
      </c>
      <c r="H14" s="96">
        <f t="shared" si="2"/>
        <v>427.84452193790673</v>
      </c>
      <c r="I14" s="97">
        <f t="shared" si="0"/>
        <v>258.85006977679984</v>
      </c>
      <c r="J14" s="95">
        <f t="shared" si="1"/>
        <v>0.65286616421168719</v>
      </c>
    </row>
    <row r="15" spans="1:10">
      <c r="A15" s="32" t="s">
        <v>19</v>
      </c>
      <c r="B15" s="27">
        <f>[1]整車總表!$Z43</f>
        <v>38004</v>
      </c>
      <c r="C15" s="98">
        <f>[2]整車總表!$Z43</f>
        <v>35400</v>
      </c>
      <c r="D15" s="95">
        <f t="shared" si="3"/>
        <v>7.3559322033898311E-2</v>
      </c>
      <c r="E15" s="27">
        <f>[1]整車總表!$AA43</f>
        <v>23686553</v>
      </c>
      <c r="F15" s="98">
        <f>[2]整車總表!$AA43</f>
        <v>17023545</v>
      </c>
      <c r="G15" s="95">
        <f t="shared" si="4"/>
        <v>0.39139955867006548</v>
      </c>
      <c r="H15" s="96">
        <f t="shared" si="2"/>
        <v>623.26473529102202</v>
      </c>
      <c r="I15" s="97">
        <f t="shared" si="0"/>
        <v>480.89110169491528</v>
      </c>
      <c r="J15" s="95">
        <f t="shared" si="1"/>
        <v>0.29606210864436161</v>
      </c>
    </row>
    <row r="16" spans="1:10">
      <c r="A16" s="26" t="s">
        <v>20</v>
      </c>
      <c r="B16" s="27">
        <f>[1]整車總表!$Z44</f>
        <v>169432</v>
      </c>
      <c r="C16" s="98">
        <f>[2]整車總表!$Z44</f>
        <v>282433</v>
      </c>
      <c r="D16" s="101">
        <f t="shared" si="3"/>
        <v>-0.40009843042420679</v>
      </c>
      <c r="E16" s="27">
        <f>[1]整車總表!$AA44</f>
        <v>80520819</v>
      </c>
      <c r="F16" s="98">
        <f>[2]整車總表!$AA44</f>
        <v>85021787</v>
      </c>
      <c r="G16" s="101">
        <f t="shared" si="4"/>
        <v>-5.293899550711631E-2</v>
      </c>
      <c r="H16" s="96">
        <f t="shared" si="2"/>
        <v>475.23973629538693</v>
      </c>
      <c r="I16" s="97">
        <f t="shared" si="0"/>
        <v>301.03347342555577</v>
      </c>
      <c r="J16" s="95">
        <f t="shared" si="1"/>
        <v>0.57869399335390381</v>
      </c>
    </row>
    <row r="17" spans="1:10">
      <c r="A17" s="26" t="s">
        <v>21</v>
      </c>
      <c r="B17" s="27">
        <f>[1]整車總表!$Z45</f>
        <v>7399</v>
      </c>
      <c r="C17" s="98">
        <f>[2]整車總表!$Z45</f>
        <v>14563</v>
      </c>
      <c r="D17" s="101">
        <f t="shared" si="3"/>
        <v>-0.49193160749845499</v>
      </c>
      <c r="E17" s="27">
        <f>[1]整車總表!$AA45</f>
        <v>6492700</v>
      </c>
      <c r="F17" s="98">
        <f>[2]整車總表!$AA45</f>
        <v>9524936</v>
      </c>
      <c r="G17" s="101">
        <f t="shared" si="4"/>
        <v>-0.3183471259019483</v>
      </c>
      <c r="H17" s="96">
        <f t="shared" si="2"/>
        <v>877.51047438843091</v>
      </c>
      <c r="I17" s="97">
        <f t="shared" si="0"/>
        <v>654.05040170294581</v>
      </c>
      <c r="J17" s="95">
        <f t="shared" si="1"/>
        <v>0.34165573800377447</v>
      </c>
    </row>
    <row r="18" spans="1:10">
      <c r="A18" s="32" t="s">
        <v>22</v>
      </c>
      <c r="B18" s="27">
        <f>[1]整車總表!$Z46</f>
        <v>29906</v>
      </c>
      <c r="C18" s="98">
        <f>[2]整車總表!$Z46</f>
        <v>58640</v>
      </c>
      <c r="D18" s="101">
        <f t="shared" si="3"/>
        <v>-0.49000682128240108</v>
      </c>
      <c r="E18" s="27">
        <f>[1]整車總表!$AA46</f>
        <v>16235953</v>
      </c>
      <c r="F18" s="98">
        <f>[2]整車總表!$AA46</f>
        <v>17530563</v>
      </c>
      <c r="G18" s="101">
        <f t="shared" si="4"/>
        <v>-7.3848740625158477E-2</v>
      </c>
      <c r="H18" s="96">
        <f t="shared" si="2"/>
        <v>542.8995184912726</v>
      </c>
      <c r="I18" s="97">
        <f t="shared" si="0"/>
        <v>298.95230218281034</v>
      </c>
      <c r="J18" s="95">
        <f t="shared" si="1"/>
        <v>0.81600715073031183</v>
      </c>
    </row>
    <row r="19" spans="1:10">
      <c r="A19" s="32" t="s">
        <v>23</v>
      </c>
      <c r="B19" s="27">
        <f>[1]整車總表!$Z47</f>
        <v>53694</v>
      </c>
      <c r="C19" s="98">
        <f>[2]整車總表!$Z47</f>
        <v>53717</v>
      </c>
      <c r="D19" s="101">
        <f t="shared" si="3"/>
        <v>-4.2816985311912428E-4</v>
      </c>
      <c r="E19" s="27">
        <f>[1]整車總表!$AA47</f>
        <v>47786667</v>
      </c>
      <c r="F19" s="98">
        <f>[2]整車總表!$AA47</f>
        <v>48220134</v>
      </c>
      <c r="G19" s="101">
        <f t="shared" si="4"/>
        <v>-8.9893362801521867E-3</v>
      </c>
      <c r="H19" s="96">
        <f t="shared" si="2"/>
        <v>889.98150631355463</v>
      </c>
      <c r="I19" s="97">
        <f t="shared" si="0"/>
        <v>897.66989965932578</v>
      </c>
      <c r="J19" s="101">
        <f t="shared" si="1"/>
        <v>-8.5648336305906708E-3</v>
      </c>
    </row>
    <row r="20" spans="1:10">
      <c r="A20" s="26" t="s">
        <v>24</v>
      </c>
      <c r="B20" s="27">
        <f>[1]整車總表!$Z48</f>
        <v>32454</v>
      </c>
      <c r="C20" s="98">
        <f>[2]整車總表!$Z48</f>
        <v>42431</v>
      </c>
      <c r="D20" s="101">
        <f t="shared" si="3"/>
        <v>-0.23513468926021069</v>
      </c>
      <c r="E20" s="27">
        <f>[1]整車總表!$AA48</f>
        <v>5806992</v>
      </c>
      <c r="F20" s="98">
        <f>[2]整車總表!$AA48</f>
        <v>8495136</v>
      </c>
      <c r="G20" s="101">
        <f t="shared" si="4"/>
        <v>-0.31643330960210642</v>
      </c>
      <c r="H20" s="96">
        <f t="shared" si="2"/>
        <v>178.92993159548899</v>
      </c>
      <c r="I20" s="97">
        <f t="shared" si="0"/>
        <v>200.21060074002497</v>
      </c>
      <c r="J20" s="101">
        <f t="shared" si="1"/>
        <v>-0.10629142046364015</v>
      </c>
    </row>
    <row r="21" spans="1:10">
      <c r="A21" s="32" t="s">
        <v>25</v>
      </c>
      <c r="B21" s="27">
        <f>[1]整車總表!$Z49</f>
        <v>4022</v>
      </c>
      <c r="C21" s="98">
        <f>[2]整車總表!$Z49</f>
        <v>6341</v>
      </c>
      <c r="D21" s="101">
        <f t="shared" si="3"/>
        <v>-0.36571518687904114</v>
      </c>
      <c r="E21" s="27">
        <f>[1]整車總表!$AA49</f>
        <v>197525</v>
      </c>
      <c r="F21" s="98">
        <f>[2]整車總表!$AA49</f>
        <v>176394</v>
      </c>
      <c r="G21" s="95">
        <f t="shared" si="4"/>
        <v>0.11979432406997971</v>
      </c>
      <c r="H21" s="96">
        <f t="shared" si="2"/>
        <v>49.111138736946792</v>
      </c>
      <c r="I21" s="97">
        <f t="shared" si="0"/>
        <v>27.818009777637595</v>
      </c>
      <c r="J21" s="95">
        <f t="shared" si="1"/>
        <v>0.76544401017596753</v>
      </c>
    </row>
    <row r="22" spans="1:10">
      <c r="A22" s="26" t="s">
        <v>26</v>
      </c>
      <c r="B22" s="27">
        <f>[1]整車總表!$Z50</f>
        <v>6060</v>
      </c>
      <c r="C22" s="98">
        <f>[2]整車總表!$Z50</f>
        <v>11645</v>
      </c>
      <c r="D22" s="101">
        <f t="shared" si="3"/>
        <v>-0.47960498067840274</v>
      </c>
      <c r="E22" s="27">
        <f>[1]整車總表!$AA50</f>
        <v>346624</v>
      </c>
      <c r="F22" s="98">
        <f>[2]整車總表!$AA50</f>
        <v>757184</v>
      </c>
      <c r="G22" s="101">
        <f t="shared" si="4"/>
        <v>-0.54221959259572305</v>
      </c>
      <c r="H22" s="96">
        <f t="shared" si="2"/>
        <v>57.198679867986797</v>
      </c>
      <c r="I22" s="97">
        <f t="shared" si="0"/>
        <v>65.022241305281241</v>
      </c>
      <c r="J22" s="101">
        <f t="shared" si="1"/>
        <v>-0.1203213128345208</v>
      </c>
    </row>
    <row r="23" spans="1:10">
      <c r="A23" s="32" t="s">
        <v>27</v>
      </c>
      <c r="B23" s="27">
        <f>[1]整車總表!$Z51</f>
        <v>432</v>
      </c>
      <c r="C23" s="98">
        <f>[2]整車總表!$Z51</f>
        <v>966</v>
      </c>
      <c r="D23" s="101">
        <f t="shared" si="3"/>
        <v>-0.55279503105590067</v>
      </c>
      <c r="E23" s="27">
        <f>[1]整車總表!$AA51</f>
        <v>114519</v>
      </c>
      <c r="F23" s="98">
        <f>[2]整車總表!$AA51</f>
        <v>336331</v>
      </c>
      <c r="G23" s="101">
        <f t="shared" si="4"/>
        <v>-0.6595050708974195</v>
      </c>
      <c r="H23" s="96">
        <f t="shared" si="2"/>
        <v>265.09027777777777</v>
      </c>
      <c r="I23" s="97">
        <f t="shared" si="0"/>
        <v>348.16873706004139</v>
      </c>
      <c r="J23" s="101">
        <f t="shared" si="1"/>
        <v>-0.23861550575672971</v>
      </c>
    </row>
    <row r="24" spans="1:10">
      <c r="A24" s="32" t="s">
        <v>28</v>
      </c>
      <c r="B24" s="27">
        <f>[1]整車總表!$Z52</f>
        <v>1444</v>
      </c>
      <c r="C24" s="98">
        <f>[2]整車總表!$Z52</f>
        <v>2433</v>
      </c>
      <c r="D24" s="101">
        <f t="shared" si="3"/>
        <v>-0.40649404027949032</v>
      </c>
      <c r="E24" s="27">
        <f>[1]整車總表!$AA52</f>
        <v>2942793</v>
      </c>
      <c r="F24" s="98">
        <f>[2]整車總表!$AA52</f>
        <v>5239226</v>
      </c>
      <c r="G24" s="101">
        <f t="shared" si="4"/>
        <v>-0.43831531604095719</v>
      </c>
      <c r="H24" s="96">
        <f t="shared" si="2"/>
        <v>2037.9452908587257</v>
      </c>
      <c r="I24" s="97">
        <f t="shared" si="0"/>
        <v>2153.4015618577887</v>
      </c>
      <c r="J24" s="101">
        <f t="shared" si="1"/>
        <v>-5.3615764492831633E-2</v>
      </c>
    </row>
    <row r="25" spans="1:10">
      <c r="A25" s="32" t="s">
        <v>29</v>
      </c>
      <c r="B25" s="27">
        <f>[1]整車總表!$Z53</f>
        <v>70</v>
      </c>
      <c r="C25" s="98">
        <f>[2]整車總表!$Z53</f>
        <v>57</v>
      </c>
      <c r="D25" s="95">
        <f t="shared" si="3"/>
        <v>0.22807017543859648</v>
      </c>
      <c r="E25" s="27">
        <f>[1]整車總表!$AA53</f>
        <v>58595</v>
      </c>
      <c r="F25" s="98">
        <f>[2]整車總表!$AA53</f>
        <v>61216</v>
      </c>
      <c r="G25" s="101">
        <f t="shared" si="4"/>
        <v>-4.2815603763721906E-2</v>
      </c>
      <c r="H25" s="96">
        <f t="shared" si="2"/>
        <v>837.07142857142856</v>
      </c>
      <c r="I25" s="97">
        <f t="shared" si="0"/>
        <v>1073.9649122807018</v>
      </c>
      <c r="J25" s="101">
        <f t="shared" si="1"/>
        <v>-0.22057842020760218</v>
      </c>
    </row>
    <row r="26" spans="1:10">
      <c r="A26" s="26" t="s">
        <v>30</v>
      </c>
      <c r="B26" s="27">
        <f>[1]整車總表!$Z54</f>
        <v>88999</v>
      </c>
      <c r="C26" s="98">
        <f>[2]整車總表!$Z54</f>
        <v>87435</v>
      </c>
      <c r="D26" s="99">
        <f t="shared" si="3"/>
        <v>1.7887573626122262E-2</v>
      </c>
      <c r="E26" s="27">
        <f>[1]整車總表!$AA54</f>
        <v>14431994</v>
      </c>
      <c r="F26" s="98">
        <f>[2]整車總表!$AA54</f>
        <v>14601571</v>
      </c>
      <c r="G26" s="101">
        <f t="shared" si="4"/>
        <v>-1.1613613357083288E-2</v>
      </c>
      <c r="H26" s="96">
        <f t="shared" si="2"/>
        <v>162.15905796694344</v>
      </c>
      <c r="I26" s="97">
        <f t="shared" si="0"/>
        <v>166.99915365700235</v>
      </c>
      <c r="J26" s="101">
        <f t="shared" si="1"/>
        <v>-2.8982755804858349E-2</v>
      </c>
    </row>
    <row r="27" spans="1:10">
      <c r="A27" s="26" t="s">
        <v>31</v>
      </c>
      <c r="B27" s="27">
        <f>[1]整車總表!$Z55</f>
        <v>5058</v>
      </c>
      <c r="C27" s="98">
        <f>[2]整車總表!$Z55</f>
        <v>5066</v>
      </c>
      <c r="D27" s="100">
        <f t="shared" si="3"/>
        <v>-1.5791551519936833E-3</v>
      </c>
      <c r="E27" s="27">
        <f>[1]整車總表!$AA55</f>
        <v>1199809</v>
      </c>
      <c r="F27" s="98">
        <f>[2]整車總表!$AA55</f>
        <v>1255499</v>
      </c>
      <c r="G27" s="101">
        <f t="shared" si="4"/>
        <v>-4.4356865278267842E-2</v>
      </c>
      <c r="H27" s="96">
        <f t="shared" si="2"/>
        <v>237.21016211941478</v>
      </c>
      <c r="I27" s="97">
        <f t="shared" si="0"/>
        <v>247.82846427161468</v>
      </c>
      <c r="J27" s="101">
        <f t="shared" si="1"/>
        <v>-4.2845369612436734E-2</v>
      </c>
    </row>
    <row r="28" spans="1:10">
      <c r="A28" s="37" t="s">
        <v>88</v>
      </c>
      <c r="B28" s="27">
        <f>[1]整車總表!$Z56</f>
        <v>39693</v>
      </c>
      <c r="C28" s="98">
        <f>[2]整車總表!$Z56</f>
        <v>32632</v>
      </c>
      <c r="D28" s="99">
        <f t="shared" si="3"/>
        <v>0.21638269183623438</v>
      </c>
      <c r="E28" s="27">
        <f>[1]整車總表!$AA56</f>
        <v>8349029</v>
      </c>
      <c r="F28" s="98">
        <f>[2]整車總表!$AA56</f>
        <v>5783665</v>
      </c>
      <c r="G28" s="95">
        <f t="shared" si="4"/>
        <v>0.44355335241581245</v>
      </c>
      <c r="H28" s="96">
        <f t="shared" si="2"/>
        <v>210.34008515355353</v>
      </c>
      <c r="I28" s="97">
        <f t="shared" si="0"/>
        <v>177.23905981858297</v>
      </c>
      <c r="J28" s="95">
        <f t="shared" si="1"/>
        <v>0.18675920177443875</v>
      </c>
    </row>
    <row r="29" spans="1:10">
      <c r="A29" s="37" t="s">
        <v>89</v>
      </c>
      <c r="B29" s="27">
        <f>[1]整車總表!$Z57</f>
        <v>24618</v>
      </c>
      <c r="C29" s="98">
        <f>[2]整車總表!$Z57</f>
        <v>10392</v>
      </c>
      <c r="D29" s="99">
        <f t="shared" si="3"/>
        <v>1.3689376443418013</v>
      </c>
      <c r="E29" s="27">
        <f>[1]整車總表!$AA57</f>
        <v>5180758</v>
      </c>
      <c r="F29" s="98">
        <f>[2]整車總表!$AA57</f>
        <v>2841491</v>
      </c>
      <c r="G29" s="99">
        <f t="shared" si="4"/>
        <v>0.82325335536871314</v>
      </c>
      <c r="H29" s="96">
        <f t="shared" si="2"/>
        <v>210.44593386952636</v>
      </c>
      <c r="I29" s="97">
        <f t="shared" si="0"/>
        <v>273.43061970746726</v>
      </c>
      <c r="J29" s="101">
        <f t="shared" si="1"/>
        <v>-0.23034979003202258</v>
      </c>
    </row>
    <row r="30" spans="1:10">
      <c r="A30" s="37" t="s">
        <v>90</v>
      </c>
      <c r="B30" s="27">
        <f>[1]整車總表!$Z58</f>
        <v>1367</v>
      </c>
      <c r="C30" s="98">
        <f>[2]整車總表!$Z58</f>
        <v>2367</v>
      </c>
      <c r="D30" s="100">
        <f t="shared" si="3"/>
        <v>-0.42247570764681031</v>
      </c>
      <c r="E30" s="27">
        <f>[1]整車總表!$AA58</f>
        <v>110811</v>
      </c>
      <c r="F30" s="98">
        <f>[2]整車總表!$AA58</f>
        <v>155860</v>
      </c>
      <c r="G30" s="100">
        <f t="shared" si="4"/>
        <v>-0.28903503143847042</v>
      </c>
      <c r="H30" s="96">
        <f t="shared" si="2"/>
        <v>81.061448427212881</v>
      </c>
      <c r="I30" s="97">
        <f t="shared" si="0"/>
        <v>65.84706379383185</v>
      </c>
      <c r="J30" s="95">
        <f t="shared" si="1"/>
        <v>0.23105638667530412</v>
      </c>
    </row>
    <row r="31" spans="1:10">
      <c r="A31" s="37" t="s">
        <v>91</v>
      </c>
      <c r="B31" s="27">
        <f>[1]整車總表!$Z59</f>
        <v>20</v>
      </c>
      <c r="C31" s="98">
        <f>[2]整車總表!$Z59</f>
        <v>64</v>
      </c>
      <c r="D31" s="100">
        <f t="shared" si="3"/>
        <v>-0.6875</v>
      </c>
      <c r="E31" s="27">
        <f>[1]整車總表!$AA59</f>
        <v>2923</v>
      </c>
      <c r="F31" s="98">
        <f>[2]整車總表!$AA59</f>
        <v>13626</v>
      </c>
      <c r="G31" s="100">
        <f t="shared" si="4"/>
        <v>-0.78548363422868051</v>
      </c>
      <c r="H31" s="96">
        <f t="shared" si="2"/>
        <v>146.15</v>
      </c>
      <c r="I31" s="97">
        <f t="shared" si="0"/>
        <v>212.90625</v>
      </c>
      <c r="J31" s="101">
        <f t="shared" si="1"/>
        <v>-0.31354762953177745</v>
      </c>
    </row>
    <row r="32" spans="1:10">
      <c r="A32" s="32" t="s">
        <v>92</v>
      </c>
      <c r="B32" s="27">
        <f>[1]整車總表!$Z60</f>
        <v>5744</v>
      </c>
      <c r="C32" s="98">
        <f>[2]整車總表!$Z60</f>
        <v>5949</v>
      </c>
      <c r="D32" s="100">
        <f t="shared" si="3"/>
        <v>-3.4459573037485293E-2</v>
      </c>
      <c r="E32" s="27">
        <f>[1]整車總表!$AA60</f>
        <v>1308017</v>
      </c>
      <c r="F32" s="98">
        <f>[2]整車總表!$AA60</f>
        <v>1211521</v>
      </c>
      <c r="G32" s="99">
        <f t="shared" si="4"/>
        <v>7.9648640015319586E-2</v>
      </c>
      <c r="H32" s="96">
        <f t="shared" si="2"/>
        <v>227.71883704735376</v>
      </c>
      <c r="I32" s="97">
        <f t="shared" si="0"/>
        <v>203.65120188266937</v>
      </c>
      <c r="J32" s="95">
        <f t="shared" si="1"/>
        <v>0.11818066842812253</v>
      </c>
    </row>
    <row r="33" spans="1:10">
      <c r="A33" s="32" t="s">
        <v>93</v>
      </c>
      <c r="B33" s="27">
        <f>[1]整車總表!$Z61</f>
        <v>1812</v>
      </c>
      <c r="C33" s="98">
        <f>[2]整車總表!$Z61</f>
        <v>657</v>
      </c>
      <c r="D33" s="99">
        <f t="shared" si="3"/>
        <v>1.7579908675799087</v>
      </c>
      <c r="E33" s="27">
        <f>[1]整車總表!$AA61</f>
        <v>237923</v>
      </c>
      <c r="F33" s="98">
        <f>[2]整車總表!$AA61</f>
        <v>97768</v>
      </c>
      <c r="G33" s="99">
        <f t="shared" si="4"/>
        <v>1.4335467637672858</v>
      </c>
      <c r="H33" s="96">
        <f t="shared" si="2"/>
        <v>131.30408388520971</v>
      </c>
      <c r="I33" s="97">
        <f t="shared" si="0"/>
        <v>148.80974124809742</v>
      </c>
      <c r="J33" s="101">
        <f t="shared" si="1"/>
        <v>-0.11763784558768953</v>
      </c>
    </row>
    <row r="34" spans="1:10">
      <c r="A34" s="37" t="s">
        <v>94</v>
      </c>
      <c r="B34" s="27">
        <f>[1]整車總表!$Z62</f>
        <v>6007</v>
      </c>
      <c r="C34" s="98">
        <f>[2]整車總表!$Z62</f>
        <v>2642</v>
      </c>
      <c r="D34" s="99">
        <f t="shared" si="3"/>
        <v>1.2736563209689629</v>
      </c>
      <c r="E34" s="27">
        <f>[1]整車總表!$AA62</f>
        <v>1647812</v>
      </c>
      <c r="F34" s="98">
        <f>[2]整車總表!$AA62</f>
        <v>1661060</v>
      </c>
      <c r="G34" s="100">
        <f t="shared" si="4"/>
        <v>-7.9756300193852114E-3</v>
      </c>
      <c r="H34" s="96">
        <f t="shared" si="2"/>
        <v>274.31529881804562</v>
      </c>
      <c r="I34" s="97">
        <f t="shared" si="0"/>
        <v>628.71309613928838</v>
      </c>
      <c r="J34" s="101">
        <f t="shared" si="1"/>
        <v>-0.56368763351277107</v>
      </c>
    </row>
    <row r="35" spans="1:10">
      <c r="A35" s="38" t="s">
        <v>95</v>
      </c>
      <c r="B35" s="27">
        <f>[1]整車總表!$Z63</f>
        <v>18020</v>
      </c>
      <c r="C35" s="98">
        <f>[2]整車總表!$Z63</f>
        <v>6670</v>
      </c>
      <c r="D35" s="99">
        <f t="shared" si="3"/>
        <v>1.7016491754122938</v>
      </c>
      <c r="E35" s="27">
        <f>[1]整車總表!$AA63</f>
        <v>5294432</v>
      </c>
      <c r="F35" s="98">
        <f>[2]整車總表!$AA63</f>
        <v>1471715</v>
      </c>
      <c r="G35" s="99">
        <f t="shared" si="4"/>
        <v>2.5974573881492002</v>
      </c>
      <c r="H35" s="96">
        <f t="shared" si="2"/>
        <v>293.80865704772475</v>
      </c>
      <c r="I35" s="97">
        <f t="shared" si="0"/>
        <v>220.64692653673163</v>
      </c>
      <c r="J35" s="95">
        <f t="shared" si="1"/>
        <v>0.33157828962015345</v>
      </c>
    </row>
    <row r="36" spans="1:10">
      <c r="A36" s="37" t="s">
        <v>96</v>
      </c>
      <c r="B36" s="27">
        <f>[1]整車總表!$Z64</f>
        <v>1643</v>
      </c>
      <c r="C36" s="98">
        <f>[2]整車總表!$Z64</f>
        <v>2078</v>
      </c>
      <c r="D36" s="100">
        <f t="shared" si="3"/>
        <v>-0.20933589990375362</v>
      </c>
      <c r="E36" s="27">
        <f>[1]整車總表!$AA64</f>
        <v>470351</v>
      </c>
      <c r="F36" s="98">
        <f>[2]整車總表!$AA64</f>
        <v>330583</v>
      </c>
      <c r="G36" s="99">
        <f t="shared" si="4"/>
        <v>0.42279246059234749</v>
      </c>
      <c r="H36" s="96">
        <f t="shared" si="2"/>
        <v>286.2757151552039</v>
      </c>
      <c r="I36" s="97">
        <f t="shared" si="0"/>
        <v>159.08710298363812</v>
      </c>
      <c r="J36" s="95">
        <f t="shared" si="1"/>
        <v>0.79949040359762502</v>
      </c>
    </row>
    <row r="37" spans="1:10">
      <c r="A37" s="37" t="s">
        <v>97</v>
      </c>
      <c r="B37" s="27">
        <f>[1]整車總表!$Z65</f>
        <v>694</v>
      </c>
      <c r="C37" s="98">
        <f>[2]整車總表!$Z65</f>
        <v>310</v>
      </c>
      <c r="D37" s="99">
        <f t="shared" si="3"/>
        <v>1.2387096774193549</v>
      </c>
      <c r="E37" s="27">
        <f>[1]整車總表!$AA65</f>
        <v>95017</v>
      </c>
      <c r="F37" s="98">
        <f>[2]整車總表!$AA65</f>
        <v>40471</v>
      </c>
      <c r="G37" s="99">
        <f t="shared" si="4"/>
        <v>1.3477798917743569</v>
      </c>
      <c r="H37" s="96">
        <f t="shared" si="2"/>
        <v>136.91210374639769</v>
      </c>
      <c r="I37" s="97">
        <f t="shared" si="0"/>
        <v>130.55161290322582</v>
      </c>
      <c r="J37" s="95">
        <f t="shared" si="1"/>
        <v>4.8720124567796223E-2</v>
      </c>
    </row>
    <row r="38" spans="1:10">
      <c r="A38" s="37" t="s">
        <v>42</v>
      </c>
      <c r="B38" s="27">
        <f>[1]整車總表!$Z66</f>
        <v>1929</v>
      </c>
      <c r="C38" s="98">
        <f>[2]整車總表!$Z66</f>
        <v>7478</v>
      </c>
      <c r="D38" s="100">
        <f>(B38-C38)/C38</f>
        <v>-0.74204332709280552</v>
      </c>
      <c r="E38" s="27">
        <f>[1]整車總表!$AA66</f>
        <v>301380</v>
      </c>
      <c r="F38" s="98">
        <f>[2]整車總表!$AA66</f>
        <v>1154243</v>
      </c>
      <c r="G38" s="100">
        <f t="shared" si="4"/>
        <v>-0.73889380312464537</v>
      </c>
      <c r="H38" s="96">
        <f t="shared" si="2"/>
        <v>156.23639191290823</v>
      </c>
      <c r="I38" s="97">
        <f t="shared" si="0"/>
        <v>154.35183204065257</v>
      </c>
      <c r="J38" s="95">
        <f t="shared" si="1"/>
        <v>1.2209507638103814E-2</v>
      </c>
    </row>
    <row r="39" spans="1:10">
      <c r="A39" s="37" t="s">
        <v>98</v>
      </c>
      <c r="B39" s="27">
        <f>[1]整車總表!$Z67</f>
        <v>76</v>
      </c>
      <c r="C39" s="98">
        <f>[2]整車總表!$Z67</f>
        <v>0</v>
      </c>
      <c r="D39" s="107">
        <v>0</v>
      </c>
      <c r="E39" s="27">
        <f>[1]整車總表!$AA67</f>
        <v>9686</v>
      </c>
      <c r="F39" s="98">
        <f>[2]整車總表!$AA67</f>
        <v>0</v>
      </c>
      <c r="G39" s="107">
        <v>0</v>
      </c>
      <c r="H39" s="96">
        <f t="shared" si="2"/>
        <v>127.44736842105263</v>
      </c>
      <c r="I39" s="97">
        <v>0</v>
      </c>
      <c r="J39" s="95">
        <v>0</v>
      </c>
    </row>
    <row r="40" spans="1:10">
      <c r="A40" s="32" t="s">
        <v>99</v>
      </c>
      <c r="B40" s="27">
        <f>[1]整車總表!$Z68</f>
        <v>1236</v>
      </c>
      <c r="C40" s="98">
        <f>[2]整車總表!$Z68</f>
        <v>3937</v>
      </c>
      <c r="D40" s="100">
        <f>(B40-C40)/C40</f>
        <v>-0.68605537211074419</v>
      </c>
      <c r="E40" s="27">
        <f>[1]整車總表!$AA68</f>
        <v>191717</v>
      </c>
      <c r="F40" s="98">
        <f>[2]整車總表!$AA68</f>
        <v>267114</v>
      </c>
      <c r="G40" s="100">
        <f>(E40-F40)/F40</f>
        <v>-0.28226525004305281</v>
      </c>
      <c r="H40" s="96">
        <f t="shared" si="2"/>
        <v>155.11084142394822</v>
      </c>
      <c r="I40" s="97">
        <f t="shared" si="0"/>
        <v>67.847091694183391</v>
      </c>
      <c r="J40" s="95">
        <f t="shared" si="1"/>
        <v>1.2861826137382695</v>
      </c>
    </row>
    <row r="41" spans="1:10" ht="9.75" customHeight="1">
      <c r="A41" s="32"/>
      <c r="B41" s="27"/>
      <c r="C41" s="102"/>
      <c r="D41" s="103"/>
      <c r="E41" s="27"/>
      <c r="F41" s="102"/>
      <c r="G41" s="108"/>
      <c r="H41" s="109"/>
      <c r="I41" s="109"/>
      <c r="J41" s="110"/>
    </row>
    <row r="42" spans="1:10">
      <c r="A42" s="39" t="s">
        <v>45</v>
      </c>
      <c r="B42" s="35">
        <f>SUM(B43:B46)</f>
        <v>56029</v>
      </c>
      <c r="C42" s="106">
        <f>SUM(C43:C46)</f>
        <v>46390</v>
      </c>
      <c r="D42" s="95">
        <f t="shared" ref="D42:D67" si="5">(B42-C42)/C42</f>
        <v>0.20778184953653805</v>
      </c>
      <c r="E42" s="35">
        <f>SUM(E43:E46)</f>
        <v>31874325</v>
      </c>
      <c r="F42" s="106">
        <f>SUM(F43:F46)</f>
        <v>31897830</v>
      </c>
      <c r="G42" s="111">
        <f>(E42-F42)/F42</f>
        <v>-7.3688398239002461E-4</v>
      </c>
      <c r="H42" s="96">
        <f t="shared" ref="H42:I67" si="6">E42/B42</f>
        <v>568.88977136839856</v>
      </c>
      <c r="I42" s="97">
        <f t="shared" si="6"/>
        <v>687.60142272041389</v>
      </c>
      <c r="J42" s="101">
        <f t="shared" ref="J42:J67" si="7">(H42-I42)/I42</f>
        <v>-0.17264602345112479</v>
      </c>
    </row>
    <row r="43" spans="1:10">
      <c r="A43" s="26" t="s">
        <v>46</v>
      </c>
      <c r="B43" s="27">
        <f>[1]整車總表!$Z71</f>
        <v>11017</v>
      </c>
      <c r="C43" s="98">
        <f>[2]整車總表!$Z71</f>
        <v>15686</v>
      </c>
      <c r="D43" s="100">
        <f t="shared" si="5"/>
        <v>-0.29765395894428154</v>
      </c>
      <c r="E43" s="27">
        <f>[1]整車總表!$AA71</f>
        <v>14546384</v>
      </c>
      <c r="F43" s="98">
        <f>[2]整車總表!$AA71</f>
        <v>17795356</v>
      </c>
      <c r="G43" s="111">
        <f>(E43-F43)/F43</f>
        <v>-0.18257415024459189</v>
      </c>
      <c r="H43" s="96">
        <f t="shared" si="6"/>
        <v>1320.3579921938822</v>
      </c>
      <c r="I43" s="97">
        <f t="shared" si="6"/>
        <v>1134.4737982914701</v>
      </c>
      <c r="J43" s="95">
        <f t="shared" si="7"/>
        <v>0.1638505835765936</v>
      </c>
    </row>
    <row r="44" spans="1:10">
      <c r="A44" s="26" t="s">
        <v>47</v>
      </c>
      <c r="B44" s="27">
        <f>[1]整車總表!$Z72</f>
        <v>44890</v>
      </c>
      <c r="C44" s="98">
        <f>[2]整車總表!$Z72</f>
        <v>29433</v>
      </c>
      <c r="D44" s="99">
        <f t="shared" si="5"/>
        <v>0.52515883532089835</v>
      </c>
      <c r="E44" s="27">
        <f>[1]整車總表!$AA72</f>
        <v>17218332</v>
      </c>
      <c r="F44" s="98">
        <f>[2]整車總表!$AA72</f>
        <v>13587330</v>
      </c>
      <c r="G44" s="112">
        <f>(E44-F44)/F44</f>
        <v>0.26723440146077265</v>
      </c>
      <c r="H44" s="96">
        <f t="shared" si="6"/>
        <v>383.56720873245712</v>
      </c>
      <c r="I44" s="97">
        <f t="shared" si="6"/>
        <v>461.63591886657832</v>
      </c>
      <c r="J44" s="101">
        <f t="shared" si="7"/>
        <v>-0.1691131624371815</v>
      </c>
    </row>
    <row r="45" spans="1:10">
      <c r="A45" s="26" t="s">
        <v>48</v>
      </c>
      <c r="B45" s="27">
        <f>[1]整車總表!$Z73</f>
        <v>122</v>
      </c>
      <c r="C45" s="98">
        <f>[2]整車總表!$Z73</f>
        <v>1271</v>
      </c>
      <c r="D45" s="100">
        <f t="shared" si="5"/>
        <v>-0.90401258851298194</v>
      </c>
      <c r="E45" s="27">
        <f>[1]整車總表!$AA73</f>
        <v>109609</v>
      </c>
      <c r="F45" s="98">
        <f>[2]整車總表!$AA73</f>
        <v>515144</v>
      </c>
      <c r="G45" s="111">
        <f>(E45-F45)/F45</f>
        <v>-0.78722648424518193</v>
      </c>
      <c r="H45" s="96">
        <f t="shared" si="6"/>
        <v>898.43442622950818</v>
      </c>
      <c r="I45" s="97">
        <f t="shared" si="6"/>
        <v>405.30605822187255</v>
      </c>
      <c r="J45" s="95">
        <f t="shared" si="7"/>
        <v>1.2166814633145391</v>
      </c>
    </row>
    <row r="46" spans="1:10" hidden="1">
      <c r="A46" s="32" t="s">
        <v>49</v>
      </c>
      <c r="B46" s="27">
        <f>[1]整車總表!$Z74</f>
        <v>0</v>
      </c>
      <c r="C46" s="98">
        <f>[3]整車總表!$Z74</f>
        <v>0</v>
      </c>
      <c r="D46" s="107">
        <v>0</v>
      </c>
      <c r="E46" s="27">
        <f>[1]整車總表!$AA74</f>
        <v>0</v>
      </c>
      <c r="F46" s="98">
        <f>[2]整車總表!$AA74</f>
        <v>0</v>
      </c>
      <c r="G46" s="107">
        <v>0</v>
      </c>
      <c r="H46" s="96">
        <v>0</v>
      </c>
      <c r="I46" s="97">
        <v>0</v>
      </c>
      <c r="J46" s="113">
        <v>0</v>
      </c>
    </row>
    <row r="47" spans="1:10">
      <c r="A47" s="32"/>
      <c r="B47" s="27"/>
      <c r="C47" s="102"/>
      <c r="D47" s="103"/>
      <c r="E47" s="27"/>
      <c r="F47" s="102"/>
      <c r="G47" s="108"/>
      <c r="H47" s="114"/>
      <c r="I47" s="114"/>
      <c r="J47" s="115"/>
    </row>
    <row r="48" spans="1:10">
      <c r="A48" s="39" t="s">
        <v>50</v>
      </c>
      <c r="B48" s="35">
        <f>SUM(B49:B65)</f>
        <v>284106</v>
      </c>
      <c r="C48" s="106">
        <f>SUM(C49:C65)</f>
        <v>287961</v>
      </c>
      <c r="D48" s="101">
        <f t="shared" si="5"/>
        <v>-1.3387229520664257E-2</v>
      </c>
      <c r="E48" s="35">
        <f>SUM(E49:E65)</f>
        <v>219943645</v>
      </c>
      <c r="F48" s="106">
        <f>SUM(F49:F65)</f>
        <v>198150469</v>
      </c>
      <c r="G48" s="112">
        <f>(E48-F48)/F48</f>
        <v>0.10998296451168127</v>
      </c>
      <c r="H48" s="96">
        <f t="shared" si="6"/>
        <v>774.16050699386847</v>
      </c>
      <c r="I48" s="97">
        <f t="shared" si="6"/>
        <v>688.11564413236511</v>
      </c>
      <c r="J48" s="95">
        <f t="shared" si="7"/>
        <v>0.12504418929465855</v>
      </c>
    </row>
    <row r="49" spans="1:10">
      <c r="A49" s="26" t="s">
        <v>51</v>
      </c>
      <c r="B49" s="27">
        <f>[1]整車總表!$Z$14</f>
        <v>98343</v>
      </c>
      <c r="C49" s="98">
        <f>[2]整車總表!$Z14</f>
        <v>89482</v>
      </c>
      <c r="D49" s="99">
        <f t="shared" si="5"/>
        <v>9.9025502335665275E-2</v>
      </c>
      <c r="E49" s="27">
        <f>[1]整車總表!$AA$14</f>
        <v>53857654</v>
      </c>
      <c r="F49" s="98">
        <f>[2]整車總表!$AA14</f>
        <v>44942379</v>
      </c>
      <c r="G49" s="112">
        <f t="shared" ref="G49:G67" si="8">(E49-F49)/F49</f>
        <v>0.19837122996982426</v>
      </c>
      <c r="H49" s="96">
        <f t="shared" si="6"/>
        <v>547.65111904253479</v>
      </c>
      <c r="I49" s="97">
        <f t="shared" si="6"/>
        <v>502.25049730672089</v>
      </c>
      <c r="J49" s="95">
        <f t="shared" si="7"/>
        <v>9.0394378859296687E-2</v>
      </c>
    </row>
    <row r="50" spans="1:10">
      <c r="A50" s="26" t="s">
        <v>52</v>
      </c>
      <c r="B50" s="27">
        <f>[1]整車總表!$Z$139</f>
        <v>1684</v>
      </c>
      <c r="C50" s="98">
        <f>[2]整車總表!$Z139</f>
        <v>1449</v>
      </c>
      <c r="D50" s="99">
        <f t="shared" si="5"/>
        <v>0.16218081435472739</v>
      </c>
      <c r="E50" s="27">
        <f>[1]整車總表!$AA$139</f>
        <v>1044156</v>
      </c>
      <c r="F50" s="98">
        <f>[2]整車總表!$AA139</f>
        <v>743405</v>
      </c>
      <c r="G50" s="112">
        <f t="shared" si="8"/>
        <v>0.40455875330405366</v>
      </c>
      <c r="H50" s="96">
        <f t="shared" si="6"/>
        <v>620.04513064133016</v>
      </c>
      <c r="I50" s="97">
        <f t="shared" si="6"/>
        <v>513.04692891649415</v>
      </c>
      <c r="J50" s="95">
        <f t="shared" si="7"/>
        <v>0.20855441421471119</v>
      </c>
    </row>
    <row r="51" spans="1:10">
      <c r="A51" s="26" t="s">
        <v>53</v>
      </c>
      <c r="B51" s="27">
        <f>[1]整車總表!$Z$107</f>
        <v>4538</v>
      </c>
      <c r="C51" s="98">
        <f>[2]整車總表!$Z107</f>
        <v>7897</v>
      </c>
      <c r="D51" s="100">
        <f t="shared" si="5"/>
        <v>-0.42535139926554388</v>
      </c>
      <c r="E51" s="27">
        <f>[1]整車總表!$AA$107</f>
        <v>4911982</v>
      </c>
      <c r="F51" s="98">
        <f>[2]整車總表!$AA107</f>
        <v>5862406</v>
      </c>
      <c r="G51" s="111">
        <f t="shared" si="8"/>
        <v>-0.16212183188950066</v>
      </c>
      <c r="H51" s="96">
        <f t="shared" si="6"/>
        <v>1082.4111943587484</v>
      </c>
      <c r="I51" s="97">
        <f t="shared" si="6"/>
        <v>742.35861719640366</v>
      </c>
      <c r="J51" s="95">
        <f t="shared" si="7"/>
        <v>0.4580704921922904</v>
      </c>
    </row>
    <row r="52" spans="1:10">
      <c r="A52" s="32" t="s">
        <v>54</v>
      </c>
      <c r="B52" s="27">
        <f>[1]整車總表!$Z$108</f>
        <v>7897</v>
      </c>
      <c r="C52" s="98">
        <f>[2]整車總表!$Z108</f>
        <v>6659</v>
      </c>
      <c r="D52" s="99">
        <f t="shared" si="5"/>
        <v>0.18591380087100165</v>
      </c>
      <c r="E52" s="27">
        <f>[1]整車總表!$AA$108</f>
        <v>5500283</v>
      </c>
      <c r="F52" s="98">
        <f>[2]整車總表!$AA108</f>
        <v>4608246</v>
      </c>
      <c r="G52" s="112">
        <f t="shared" si="8"/>
        <v>0.19357408436962784</v>
      </c>
      <c r="H52" s="96">
        <f t="shared" si="6"/>
        <v>696.50284918323416</v>
      </c>
      <c r="I52" s="97">
        <f t="shared" si="6"/>
        <v>692.03273764829555</v>
      </c>
      <c r="J52" s="95">
        <f t="shared" si="7"/>
        <v>6.459393164157513E-3</v>
      </c>
    </row>
    <row r="53" spans="1:10">
      <c r="A53" s="26" t="s">
        <v>55</v>
      </c>
      <c r="B53" s="27">
        <f>[1]整車總表!$Z$114</f>
        <v>8704</v>
      </c>
      <c r="C53" s="98">
        <f>[2]整車總表!$Z114</f>
        <v>6845</v>
      </c>
      <c r="D53" s="99">
        <f t="shared" si="5"/>
        <v>0.27158509861212565</v>
      </c>
      <c r="E53" s="27">
        <f>[1]整車總表!$AA$114</f>
        <v>7073507</v>
      </c>
      <c r="F53" s="98">
        <f>[2]整車總表!$AA114</f>
        <v>5254252</v>
      </c>
      <c r="G53" s="112">
        <f t="shared" si="8"/>
        <v>0.34624433696746937</v>
      </c>
      <c r="H53" s="96">
        <f t="shared" si="6"/>
        <v>812.67313878676475</v>
      </c>
      <c r="I53" s="97">
        <f t="shared" si="6"/>
        <v>767.6043827611395</v>
      </c>
      <c r="J53" s="95">
        <f t="shared" si="7"/>
        <v>5.8713520972234458E-2</v>
      </c>
    </row>
    <row r="54" spans="1:10">
      <c r="A54" s="32" t="s">
        <v>100</v>
      </c>
      <c r="B54" s="27">
        <f>[1]整車總表!$Z$88</f>
        <v>59779</v>
      </c>
      <c r="C54" s="98">
        <f>[2]整車總表!$Z88</f>
        <v>51214</v>
      </c>
      <c r="D54" s="99">
        <f t="shared" si="5"/>
        <v>0.16723942671925646</v>
      </c>
      <c r="E54" s="27">
        <f>[1]整車總表!$AA$88</f>
        <v>53508566</v>
      </c>
      <c r="F54" s="98">
        <f>[2]整車總表!$AA88</f>
        <v>44929660</v>
      </c>
      <c r="G54" s="112">
        <f t="shared" si="8"/>
        <v>0.19094081726859272</v>
      </c>
      <c r="H54" s="96">
        <f t="shared" si="6"/>
        <v>895.10640860502849</v>
      </c>
      <c r="I54" s="97">
        <f t="shared" si="6"/>
        <v>877.29253719686028</v>
      </c>
      <c r="J54" s="95">
        <f t="shared" si="7"/>
        <v>2.0305508884285495E-2</v>
      </c>
    </row>
    <row r="55" spans="1:10">
      <c r="A55" s="32" t="s">
        <v>57</v>
      </c>
      <c r="B55" s="27">
        <f>[1]整車總表!$Z$141</f>
        <v>6151</v>
      </c>
      <c r="C55" s="98">
        <f>[2]整車總表!$Z141</f>
        <v>6828</v>
      </c>
      <c r="D55" s="100">
        <f t="shared" si="5"/>
        <v>-9.9150556531927364E-2</v>
      </c>
      <c r="E55" s="27">
        <f>[1]整車總表!$AA$141</f>
        <v>4399488</v>
      </c>
      <c r="F55" s="98">
        <f>[2]整車總表!$AA141</f>
        <v>4598396</v>
      </c>
      <c r="G55" s="111">
        <f t="shared" si="8"/>
        <v>-4.3255952727864234E-2</v>
      </c>
      <c r="H55" s="96">
        <f t="shared" si="6"/>
        <v>715.24760201593233</v>
      </c>
      <c r="I55" s="97">
        <f t="shared" si="6"/>
        <v>673.46162858816638</v>
      </c>
      <c r="J55" s="95">
        <f t="shared" si="7"/>
        <v>6.2046554182107395E-2</v>
      </c>
    </row>
    <row r="56" spans="1:10">
      <c r="A56" s="32" t="s">
        <v>101</v>
      </c>
      <c r="B56" s="27">
        <f>[1]整車總表!$Z$31</f>
        <v>29337</v>
      </c>
      <c r="C56" s="98">
        <f>[2]整車總表!$Z31</f>
        <v>27331</v>
      </c>
      <c r="D56" s="99">
        <f t="shared" si="5"/>
        <v>7.3396509458124468E-2</v>
      </c>
      <c r="E56" s="27">
        <f>[1]整車總表!$AA$31</f>
        <v>24660376</v>
      </c>
      <c r="F56" s="98">
        <f>[2]整車總表!$AA31</f>
        <v>21533149</v>
      </c>
      <c r="G56" s="112">
        <f t="shared" si="8"/>
        <v>0.14522850327186237</v>
      </c>
      <c r="H56" s="96">
        <f t="shared" si="6"/>
        <v>840.58956266830285</v>
      </c>
      <c r="I56" s="97">
        <f t="shared" si="6"/>
        <v>787.86539094800776</v>
      </c>
      <c r="J56" s="95">
        <f t="shared" si="7"/>
        <v>6.6920278928427293E-2</v>
      </c>
    </row>
    <row r="57" spans="1:10">
      <c r="A57" s="41" t="s">
        <v>59</v>
      </c>
      <c r="B57" s="27">
        <f>[1]整車總表!$Z$18</f>
        <v>22090</v>
      </c>
      <c r="C57" s="98">
        <f>[2]整車總表!$Z18</f>
        <v>24417</v>
      </c>
      <c r="D57" s="100">
        <f t="shared" si="5"/>
        <v>-9.5302453208829907E-2</v>
      </c>
      <c r="E57" s="27">
        <f>[1]整車總表!$AA$18</f>
        <v>24413321</v>
      </c>
      <c r="F57" s="98">
        <f>[2]整車總表!$AA18</f>
        <v>22975976</v>
      </c>
      <c r="G57" s="112">
        <f t="shared" si="8"/>
        <v>6.2558604692135825E-2</v>
      </c>
      <c r="H57" s="96">
        <f t="shared" si="6"/>
        <v>1105.1752376641014</v>
      </c>
      <c r="I57" s="97">
        <f t="shared" si="6"/>
        <v>940.98275791456774</v>
      </c>
      <c r="J57" s="95">
        <f t="shared" si="7"/>
        <v>0.17449042330320863</v>
      </c>
    </row>
    <row r="58" spans="1:10">
      <c r="A58" s="41" t="s">
        <v>60</v>
      </c>
      <c r="B58" s="27">
        <f>[1]整車總表!$Z$78</f>
        <v>3599</v>
      </c>
      <c r="C58" s="98">
        <f>[2]整車總表!$Z78</f>
        <v>8023</v>
      </c>
      <c r="D58" s="100">
        <f t="shared" si="5"/>
        <v>-0.55141468278698746</v>
      </c>
      <c r="E58" s="27">
        <f>[1]整車總表!$AA$78</f>
        <v>1841058</v>
      </c>
      <c r="F58" s="98">
        <f>[2]整車總表!$AA78</f>
        <v>2734625</v>
      </c>
      <c r="G58" s="111">
        <f t="shared" si="8"/>
        <v>-0.32676034191159664</v>
      </c>
      <c r="H58" s="96">
        <f t="shared" si="6"/>
        <v>511.54709641567104</v>
      </c>
      <c r="I58" s="97">
        <f t="shared" si="6"/>
        <v>340.84818646391625</v>
      </c>
      <c r="J58" s="95">
        <f t="shared" si="7"/>
        <v>0.5008062730878744</v>
      </c>
    </row>
    <row r="59" spans="1:10">
      <c r="A59" s="41" t="s">
        <v>102</v>
      </c>
      <c r="B59" s="27">
        <f>[1]整車總表!$Z$82</f>
        <v>1242</v>
      </c>
      <c r="C59" s="98">
        <f>[2]整車總表!$Z82</f>
        <v>452</v>
      </c>
      <c r="D59" s="99">
        <f t="shared" si="5"/>
        <v>1.747787610619469</v>
      </c>
      <c r="E59" s="27">
        <f>[1]整車總表!$AA$82</f>
        <v>439424</v>
      </c>
      <c r="F59" s="98">
        <f>[2]整車總表!$AA82</f>
        <v>185660</v>
      </c>
      <c r="G59" s="112">
        <f t="shared" si="8"/>
        <v>1.3668210707745341</v>
      </c>
      <c r="H59" s="96">
        <f t="shared" si="6"/>
        <v>353.80354267310787</v>
      </c>
      <c r="I59" s="97">
        <f t="shared" si="6"/>
        <v>410.75221238938053</v>
      </c>
      <c r="J59" s="101">
        <f t="shared" si="7"/>
        <v>-0.13864482770524206</v>
      </c>
    </row>
    <row r="60" spans="1:10">
      <c r="A60" s="41" t="s">
        <v>62</v>
      </c>
      <c r="B60" s="27">
        <f>[1]整車總表!$Z$90</f>
        <v>19028</v>
      </c>
      <c r="C60" s="98">
        <f>[2]整車總表!$Z90</f>
        <v>20716</v>
      </c>
      <c r="D60" s="100">
        <f t="shared" si="5"/>
        <v>-8.1482911759026833E-2</v>
      </c>
      <c r="E60" s="27">
        <f>[1]整車總表!$AA$90</f>
        <v>16680722</v>
      </c>
      <c r="F60" s="98">
        <f>[2]整車總表!$AA90</f>
        <v>17360380</v>
      </c>
      <c r="G60" s="111">
        <f t="shared" si="8"/>
        <v>-3.9149949482672614E-2</v>
      </c>
      <c r="H60" s="96">
        <f t="shared" si="6"/>
        <v>876.64084507042253</v>
      </c>
      <c r="I60" s="97">
        <f t="shared" si="6"/>
        <v>838.01795713458193</v>
      </c>
      <c r="J60" s="95">
        <f t="shared" si="7"/>
        <v>4.6088377470935186E-2</v>
      </c>
    </row>
    <row r="61" spans="1:10">
      <c r="A61" s="41" t="s">
        <v>103</v>
      </c>
      <c r="B61" s="27">
        <f>[1]整車總表!$Z$154</f>
        <v>6554</v>
      </c>
      <c r="C61" s="98">
        <f>[2]整車總表!$Z154</f>
        <v>6498</v>
      </c>
      <c r="D61" s="99">
        <f t="shared" si="5"/>
        <v>8.618036318867343E-3</v>
      </c>
      <c r="E61" s="27">
        <f>[1]整車總表!$AA$154</f>
        <v>9241534</v>
      </c>
      <c r="F61" s="98">
        <f>[2]整車總表!$AA154</f>
        <v>8073204</v>
      </c>
      <c r="G61" s="112">
        <f t="shared" si="8"/>
        <v>0.14471701693652236</v>
      </c>
      <c r="H61" s="96">
        <f t="shared" si="6"/>
        <v>1410.0601159597193</v>
      </c>
      <c r="I61" s="97">
        <f t="shared" si="6"/>
        <v>1242.4136657433057</v>
      </c>
      <c r="J61" s="95">
        <f t="shared" si="7"/>
        <v>0.13493609643782756</v>
      </c>
    </row>
    <row r="62" spans="1:10">
      <c r="A62" s="41" t="s">
        <v>104</v>
      </c>
      <c r="B62" s="27">
        <f>[1]整車總表!$Z$109</f>
        <v>7298</v>
      </c>
      <c r="C62" s="98">
        <f>[2]整車總表!$Z109</f>
        <v>7774</v>
      </c>
      <c r="D62" s="100">
        <f t="shared" si="5"/>
        <v>-6.1229740159506045E-2</v>
      </c>
      <c r="E62" s="27">
        <f>[1]整車總表!$AA$109</f>
        <v>6270801</v>
      </c>
      <c r="F62" s="98">
        <f>[2]整車總表!$AA109</f>
        <v>6567441</v>
      </c>
      <c r="G62" s="111">
        <f t="shared" si="8"/>
        <v>-4.5168277872614314E-2</v>
      </c>
      <c r="H62" s="96">
        <f t="shared" si="6"/>
        <v>859.24924636886817</v>
      </c>
      <c r="I62" s="97">
        <f t="shared" si="6"/>
        <v>844.79560072034985</v>
      </c>
      <c r="J62" s="95">
        <f t="shared" si="7"/>
        <v>1.7109044644874831E-2</v>
      </c>
    </row>
    <row r="63" spans="1:10">
      <c r="A63" s="41" t="s">
        <v>105</v>
      </c>
      <c r="B63" s="27">
        <f>[1]整車總表!$Z$19</f>
        <v>3378</v>
      </c>
      <c r="C63" s="98">
        <f>[2]整車總表!$Z19</f>
        <v>1219</v>
      </c>
      <c r="D63" s="99">
        <f t="shared" si="5"/>
        <v>1.771123872026251</v>
      </c>
      <c r="E63" s="27">
        <f>[1]整車總表!$AA$19</f>
        <v>2076414</v>
      </c>
      <c r="F63" s="98">
        <f>[2]整車總表!$AA19</f>
        <v>766549</v>
      </c>
      <c r="G63" s="112">
        <f>(E63-F63)/F63</f>
        <v>1.7087818260802636</v>
      </c>
      <c r="H63" s="96">
        <f t="shared" si="6"/>
        <v>614.68738898756658</v>
      </c>
      <c r="I63" s="97">
        <f t="shared" si="6"/>
        <v>628.83429040196881</v>
      </c>
      <c r="J63" s="101">
        <f t="shared" si="7"/>
        <v>-2.2497026053332959E-2</v>
      </c>
    </row>
    <row r="64" spans="1:10">
      <c r="A64" s="41" t="s">
        <v>106</v>
      </c>
      <c r="B64" s="27">
        <f>[1]整車總表!$Z$20</f>
        <v>1667</v>
      </c>
      <c r="C64" s="98">
        <f>[2]整車總表!$Z20</f>
        <v>15859</v>
      </c>
      <c r="D64" s="100">
        <f t="shared" si="5"/>
        <v>-0.89488618450091428</v>
      </c>
      <c r="E64" s="27">
        <f>[1]整車總表!$AA$20</f>
        <v>1531982</v>
      </c>
      <c r="F64" s="98">
        <f>[2]整車總表!$AA20</f>
        <v>3101898</v>
      </c>
      <c r="G64" s="111">
        <f t="shared" si="8"/>
        <v>-0.50611464335706724</v>
      </c>
      <c r="H64" s="96">
        <f t="shared" si="6"/>
        <v>919.00539892021595</v>
      </c>
      <c r="I64" s="97">
        <f t="shared" si="6"/>
        <v>195.59228198499275</v>
      </c>
      <c r="J64" s="95">
        <f t="shared" si="7"/>
        <v>3.6985770071987232</v>
      </c>
    </row>
    <row r="65" spans="1:14">
      <c r="A65" s="41" t="s">
        <v>107</v>
      </c>
      <c r="B65" s="27">
        <f>[1]整車總表!$Z$17</f>
        <v>2817</v>
      </c>
      <c r="C65" s="98">
        <f>[2]整車總表!$Z17</f>
        <v>5298</v>
      </c>
      <c r="D65" s="100">
        <f t="shared" si="5"/>
        <v>-0.4682899207248018</v>
      </c>
      <c r="E65" s="27">
        <f>[1]整車總表!$AA$17</f>
        <v>2492377</v>
      </c>
      <c r="F65" s="98">
        <f>[2]整車總表!$AA17</f>
        <v>3912843</v>
      </c>
      <c r="G65" s="111">
        <f t="shared" si="8"/>
        <v>-0.36302657683939787</v>
      </c>
      <c r="H65" s="96">
        <f t="shared" si="6"/>
        <v>884.76286829960952</v>
      </c>
      <c r="I65" s="97">
        <f t="shared" si="6"/>
        <v>738.55096262740653</v>
      </c>
      <c r="J65" s="95">
        <f t="shared" si="7"/>
        <v>0.19797131555018474</v>
      </c>
    </row>
    <row r="66" spans="1:14">
      <c r="A66" s="32" t="s">
        <v>68</v>
      </c>
      <c r="B66" s="27">
        <f>B67-B48-B42-B12-B7</f>
        <v>38044</v>
      </c>
      <c r="C66" s="102">
        <f>C67-C48-C42-C12-C7</f>
        <v>52163</v>
      </c>
      <c r="D66" s="100">
        <f t="shared" si="5"/>
        <v>-0.27067078197189581</v>
      </c>
      <c r="E66" s="27">
        <f>E67-E48-E42-E12-E7</f>
        <v>24293526</v>
      </c>
      <c r="F66" s="102">
        <f>F67-F48-F42-F12-F7</f>
        <v>23618436</v>
      </c>
      <c r="G66" s="112">
        <f t="shared" si="8"/>
        <v>2.8583179682177093E-2</v>
      </c>
      <c r="H66" s="96">
        <f t="shared" si="6"/>
        <v>638.56392598044374</v>
      </c>
      <c r="I66" s="97">
        <f t="shared" si="6"/>
        <v>452.78139677549223</v>
      </c>
      <c r="J66" s="95">
        <f t="shared" si="7"/>
        <v>0.41031396282623817</v>
      </c>
      <c r="N66" s="116"/>
    </row>
    <row r="67" spans="1:14">
      <c r="A67" s="34" t="s">
        <v>69</v>
      </c>
      <c r="B67" s="35">
        <f>[1]整車總表!$Z$11</f>
        <v>1656638</v>
      </c>
      <c r="C67" s="98">
        <f>[2]整車總表!$Z11</f>
        <v>1779500</v>
      </c>
      <c r="D67" s="100">
        <f t="shared" si="5"/>
        <v>-6.9042989603821298E-2</v>
      </c>
      <c r="E67" s="35">
        <f>[1]整車總表!$AA$11</f>
        <v>1090965346</v>
      </c>
      <c r="F67" s="98">
        <f>[2]整車總表!$AA11</f>
        <v>955759820</v>
      </c>
      <c r="G67" s="112">
        <f t="shared" si="8"/>
        <v>0.14146391506602568</v>
      </c>
      <c r="H67" s="96">
        <f t="shared" si="6"/>
        <v>658.54178523008648</v>
      </c>
      <c r="I67" s="97">
        <f t="shared" si="6"/>
        <v>537.09458836751901</v>
      </c>
      <c r="J67" s="95">
        <f t="shared" si="7"/>
        <v>0.22611882430560723</v>
      </c>
      <c r="N67" s="117"/>
    </row>
    <row r="68" spans="1:14">
      <c r="A68" s="118"/>
      <c r="B68" s="119"/>
      <c r="C68" s="120"/>
      <c r="D68" s="121"/>
      <c r="E68" s="119"/>
      <c r="F68" s="120"/>
      <c r="G68" s="122"/>
      <c r="H68" s="114"/>
      <c r="I68" s="114"/>
      <c r="J68" s="115"/>
      <c r="N68" s="116"/>
    </row>
    <row r="69" spans="1:14">
      <c r="A69" s="123" t="s">
        <v>70</v>
      </c>
      <c r="B69" s="124"/>
      <c r="C69" s="125"/>
      <c r="D69" s="126"/>
      <c r="E69" s="124"/>
      <c r="F69" s="125"/>
      <c r="G69" s="127"/>
      <c r="H69" s="114"/>
      <c r="I69" s="114"/>
      <c r="J69" s="115"/>
    </row>
    <row r="70" spans="1:14">
      <c r="A70" s="128" t="s">
        <v>79</v>
      </c>
      <c r="B70" s="129" t="s">
        <v>80</v>
      </c>
      <c r="C70" s="130" t="s">
        <v>108</v>
      </c>
      <c r="D70" s="78" t="s">
        <v>82</v>
      </c>
      <c r="E70" s="129" t="s">
        <v>80</v>
      </c>
      <c r="F70" s="130" t="s">
        <v>81</v>
      </c>
      <c r="G70" s="131" t="s">
        <v>109</v>
      </c>
      <c r="H70" s="81" t="s">
        <v>83</v>
      </c>
      <c r="I70" s="82" t="s">
        <v>108</v>
      </c>
      <c r="J70" s="83" t="s">
        <v>110</v>
      </c>
    </row>
    <row r="71" spans="1:14">
      <c r="A71" s="52"/>
      <c r="B71" s="129" t="s">
        <v>84</v>
      </c>
      <c r="C71" s="132" t="s">
        <v>84</v>
      </c>
      <c r="D71" s="85" t="s">
        <v>7</v>
      </c>
      <c r="E71" s="54" t="s">
        <v>85</v>
      </c>
      <c r="F71" s="132" t="s">
        <v>85</v>
      </c>
      <c r="G71" s="133" t="s">
        <v>7</v>
      </c>
      <c r="H71" s="87" t="s">
        <v>86</v>
      </c>
      <c r="I71" s="88" t="s">
        <v>87</v>
      </c>
      <c r="J71" s="85" t="s">
        <v>7</v>
      </c>
    </row>
    <row r="72" spans="1:14">
      <c r="A72" s="34" t="s">
        <v>69</v>
      </c>
      <c r="B72" s="35">
        <f>[1]整車總表!$Z$208</f>
        <v>62154</v>
      </c>
      <c r="C72" s="98">
        <f>[2]整車總表!$Z207</f>
        <v>107333</v>
      </c>
      <c r="D72" s="101">
        <f>(B72-C72)/C72</f>
        <v>-0.42092366746480581</v>
      </c>
      <c r="E72" s="35">
        <f>[1]整車總表!$AA$208</f>
        <v>14059019</v>
      </c>
      <c r="F72" s="98">
        <f>[2]整車總表!$AA207</f>
        <v>16444645</v>
      </c>
      <c r="G72" s="111">
        <f>(E72-F72)/F72</f>
        <v>-0.14507008208447186</v>
      </c>
      <c r="H72" s="96">
        <f>E72/B72</f>
        <v>226.19652797889114</v>
      </c>
      <c r="I72" s="97">
        <f>F72/C72</f>
        <v>153.21145407283873</v>
      </c>
      <c r="J72" s="95">
        <f>(H72-I72)/I72</f>
        <v>0.47636826076563665</v>
      </c>
    </row>
    <row r="73" spans="1:14" s="135" customFormat="1" ht="15.6">
      <c r="A73" s="134"/>
      <c r="C73" s="136"/>
    </row>
    <row r="74" spans="1:14">
      <c r="A74" s="60" t="s">
        <v>76</v>
      </c>
      <c r="B74" s="13"/>
      <c r="E74" s="13"/>
    </row>
    <row r="77" spans="1:14" ht="15" customHeight="1"/>
    <row r="137" spans="1:11">
      <c r="A137" s="116"/>
      <c r="B137" s="116"/>
      <c r="C137" s="137"/>
      <c r="D137" s="138"/>
      <c r="E137" s="116"/>
      <c r="F137" s="137"/>
      <c r="G137" s="138"/>
      <c r="H137" s="116"/>
      <c r="I137" s="116"/>
      <c r="J137" s="116"/>
      <c r="K137" s="116"/>
    </row>
    <row r="138" spans="1:11">
      <c r="A138" s="116"/>
      <c r="B138" s="116"/>
      <c r="C138" s="137"/>
      <c r="D138" s="138"/>
      <c r="E138" s="116"/>
      <c r="F138" s="137"/>
      <c r="G138" s="138"/>
      <c r="H138" s="116"/>
      <c r="I138" s="116"/>
      <c r="J138" s="116"/>
      <c r="K138" s="116"/>
    </row>
    <row r="139" spans="1:11">
      <c r="A139" s="116"/>
      <c r="B139" s="116"/>
      <c r="C139" s="137"/>
      <c r="D139" s="138"/>
      <c r="E139" s="116"/>
      <c r="F139" s="137"/>
      <c r="G139" s="138"/>
      <c r="H139" s="116"/>
      <c r="I139" s="116"/>
      <c r="J139" s="116"/>
      <c r="K139" s="116"/>
    </row>
    <row r="140" spans="1:11">
      <c r="A140" s="116"/>
      <c r="B140" s="116"/>
      <c r="C140" s="137"/>
      <c r="D140" s="138"/>
      <c r="E140" s="116"/>
      <c r="F140" s="137"/>
      <c r="G140" s="138"/>
      <c r="H140" s="116"/>
      <c r="I140" s="116"/>
      <c r="J140" s="116"/>
      <c r="K140" s="116"/>
    </row>
    <row r="141" spans="1:11">
      <c r="A141" s="116"/>
      <c r="B141" s="116"/>
      <c r="C141" s="137"/>
      <c r="D141" s="138"/>
      <c r="E141" s="116"/>
      <c r="F141" s="137"/>
      <c r="G141" s="138"/>
      <c r="H141" s="116"/>
      <c r="I141" s="116"/>
      <c r="J141" s="116"/>
      <c r="K141" s="116"/>
    </row>
    <row r="142" spans="1:11">
      <c r="A142" s="116"/>
      <c r="B142" s="116"/>
      <c r="C142" s="137"/>
      <c r="D142" s="138"/>
      <c r="E142" s="116"/>
      <c r="F142" s="137"/>
      <c r="G142" s="138"/>
      <c r="H142" s="116"/>
      <c r="I142" s="116"/>
      <c r="J142" s="116"/>
      <c r="K142" s="116"/>
    </row>
    <row r="143" spans="1:11">
      <c r="A143" s="116"/>
      <c r="B143" s="116"/>
      <c r="C143" s="137"/>
      <c r="D143" s="138"/>
      <c r="E143" s="116"/>
      <c r="F143" s="137"/>
      <c r="G143" s="138"/>
      <c r="H143" s="116"/>
      <c r="I143" s="116"/>
      <c r="J143" s="116"/>
      <c r="K143" s="116"/>
    </row>
    <row r="144" spans="1:11">
      <c r="A144" s="116"/>
      <c r="B144" s="116"/>
      <c r="C144" s="137"/>
      <c r="D144" s="138"/>
      <c r="E144" s="116"/>
      <c r="F144" s="137"/>
      <c r="G144" s="138"/>
      <c r="H144" s="116"/>
      <c r="I144" s="116"/>
      <c r="J144" s="116"/>
      <c r="K144" s="116"/>
    </row>
    <row r="145" spans="1:11">
      <c r="A145" s="116"/>
      <c r="B145" s="116"/>
      <c r="C145" s="137"/>
      <c r="D145" s="138"/>
      <c r="E145" s="116"/>
      <c r="F145" s="137"/>
      <c r="G145" s="138"/>
      <c r="H145" s="116"/>
      <c r="I145" s="116"/>
      <c r="J145" s="116"/>
      <c r="K145" s="116"/>
    </row>
    <row r="146" spans="1:11">
      <c r="A146" s="116"/>
      <c r="B146" s="116"/>
      <c r="C146" s="137"/>
      <c r="D146" s="138"/>
      <c r="E146" s="116"/>
      <c r="F146" s="137"/>
      <c r="G146" s="138"/>
      <c r="H146" s="116"/>
      <c r="I146" s="116"/>
      <c r="J146" s="116"/>
      <c r="K146" s="116"/>
    </row>
    <row r="147" spans="1:11">
      <c r="A147" s="116"/>
      <c r="B147" s="116"/>
      <c r="C147" s="137"/>
      <c r="D147" s="138"/>
      <c r="E147" s="116"/>
      <c r="F147" s="137"/>
      <c r="G147" s="138"/>
      <c r="H147" s="116"/>
      <c r="I147" s="116"/>
      <c r="J147" s="116"/>
      <c r="K147" s="116"/>
    </row>
    <row r="148" spans="1:11">
      <c r="A148" s="116"/>
      <c r="B148" s="116"/>
      <c r="C148" s="137"/>
      <c r="D148" s="138"/>
      <c r="E148" s="116"/>
      <c r="F148" s="137"/>
      <c r="G148" s="138"/>
      <c r="H148" s="116"/>
      <c r="I148" s="116"/>
      <c r="J148" s="116"/>
      <c r="K148" s="116"/>
    </row>
    <row r="149" spans="1:11">
      <c r="A149" s="116"/>
      <c r="B149" s="116"/>
      <c r="C149" s="137"/>
      <c r="D149" s="138"/>
      <c r="E149" s="116"/>
      <c r="F149" s="137"/>
      <c r="G149" s="138"/>
      <c r="H149" s="116"/>
      <c r="I149" s="116"/>
      <c r="J149" s="116"/>
      <c r="K149" s="116"/>
    </row>
    <row r="150" spans="1:11">
      <c r="A150" s="116"/>
      <c r="B150" s="116"/>
      <c r="C150" s="137"/>
      <c r="D150" s="138"/>
      <c r="E150" s="116"/>
      <c r="F150" s="137"/>
      <c r="G150" s="138"/>
      <c r="H150" s="116"/>
      <c r="I150" s="116"/>
      <c r="J150" s="116"/>
      <c r="K150" s="116"/>
    </row>
    <row r="151" spans="1:11">
      <c r="A151" s="116"/>
      <c r="B151" s="116"/>
      <c r="C151" s="137"/>
      <c r="D151" s="138"/>
      <c r="E151" s="116"/>
      <c r="F151" s="137"/>
      <c r="G151" s="138"/>
      <c r="H151" s="116"/>
      <c r="I151" s="116"/>
      <c r="J151" s="116"/>
      <c r="K151" s="116"/>
    </row>
    <row r="152" spans="1:11">
      <c r="A152" s="116"/>
      <c r="B152" s="116"/>
      <c r="C152" s="137"/>
      <c r="D152" s="138"/>
      <c r="E152" s="116"/>
      <c r="F152" s="137"/>
      <c r="G152" s="138"/>
      <c r="H152" s="116"/>
      <c r="I152" s="116"/>
      <c r="J152" s="116"/>
      <c r="K152" s="116"/>
    </row>
  </sheetData>
  <phoneticPr fontId="3" type="noConversion"/>
  <pageMargins left="0.51181102362204722" right="0.11811023622047245" top="0.15748031496062992" bottom="0.15748031496062992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5"/>
  <sheetViews>
    <sheetView topLeftCell="A7" workbookViewId="0">
      <selection activeCell="A7" sqref="A7"/>
    </sheetView>
  </sheetViews>
  <sheetFormatPr defaultRowHeight="16.2"/>
  <cols>
    <col min="1" max="1" width="6.5546875" style="118" customWidth="1"/>
    <col min="2" max="2" width="16.77734375" style="5" customWidth="1"/>
    <col min="3" max="3" width="13.88671875" style="5" customWidth="1"/>
    <col min="4" max="4" width="13.5546875" style="5" customWidth="1"/>
    <col min="5" max="6" width="14.33203125" style="5" customWidth="1"/>
    <col min="7" max="7" width="14.109375" style="5" customWidth="1"/>
    <col min="8" max="9" width="13.5546875" style="5" customWidth="1"/>
    <col min="10" max="10" width="13.88671875" style="5" customWidth="1"/>
    <col min="11" max="256" width="8.88671875" style="5"/>
    <col min="257" max="257" width="6.5546875" style="5" customWidth="1"/>
    <col min="258" max="258" width="16.77734375" style="5" customWidth="1"/>
    <col min="259" max="259" width="13.88671875" style="5" customWidth="1"/>
    <col min="260" max="260" width="13.5546875" style="5" customWidth="1"/>
    <col min="261" max="262" width="14.33203125" style="5" customWidth="1"/>
    <col min="263" max="263" width="14.109375" style="5" customWidth="1"/>
    <col min="264" max="265" width="13.5546875" style="5" customWidth="1"/>
    <col min="266" max="266" width="13.88671875" style="5" customWidth="1"/>
    <col min="267" max="512" width="8.88671875" style="5"/>
    <col min="513" max="513" width="6.5546875" style="5" customWidth="1"/>
    <col min="514" max="514" width="16.77734375" style="5" customWidth="1"/>
    <col min="515" max="515" width="13.88671875" style="5" customWidth="1"/>
    <col min="516" max="516" width="13.5546875" style="5" customWidth="1"/>
    <col min="517" max="518" width="14.33203125" style="5" customWidth="1"/>
    <col min="519" max="519" width="14.109375" style="5" customWidth="1"/>
    <col min="520" max="521" width="13.5546875" style="5" customWidth="1"/>
    <col min="522" max="522" width="13.88671875" style="5" customWidth="1"/>
    <col min="523" max="768" width="8.88671875" style="5"/>
    <col min="769" max="769" width="6.5546875" style="5" customWidth="1"/>
    <col min="770" max="770" width="16.77734375" style="5" customWidth="1"/>
    <col min="771" max="771" width="13.88671875" style="5" customWidth="1"/>
    <col min="772" max="772" width="13.5546875" style="5" customWidth="1"/>
    <col min="773" max="774" width="14.33203125" style="5" customWidth="1"/>
    <col min="775" max="775" width="14.109375" style="5" customWidth="1"/>
    <col min="776" max="777" width="13.5546875" style="5" customWidth="1"/>
    <col min="778" max="778" width="13.88671875" style="5" customWidth="1"/>
    <col min="779" max="1024" width="8.88671875" style="5"/>
    <col min="1025" max="1025" width="6.5546875" style="5" customWidth="1"/>
    <col min="1026" max="1026" width="16.77734375" style="5" customWidth="1"/>
    <col min="1027" max="1027" width="13.88671875" style="5" customWidth="1"/>
    <col min="1028" max="1028" width="13.5546875" style="5" customWidth="1"/>
    <col min="1029" max="1030" width="14.33203125" style="5" customWidth="1"/>
    <col min="1031" max="1031" width="14.109375" style="5" customWidth="1"/>
    <col min="1032" max="1033" width="13.5546875" style="5" customWidth="1"/>
    <col min="1034" max="1034" width="13.88671875" style="5" customWidth="1"/>
    <col min="1035" max="1280" width="8.88671875" style="5"/>
    <col min="1281" max="1281" width="6.5546875" style="5" customWidth="1"/>
    <col min="1282" max="1282" width="16.77734375" style="5" customWidth="1"/>
    <col min="1283" max="1283" width="13.88671875" style="5" customWidth="1"/>
    <col min="1284" max="1284" width="13.5546875" style="5" customWidth="1"/>
    <col min="1285" max="1286" width="14.33203125" style="5" customWidth="1"/>
    <col min="1287" max="1287" width="14.109375" style="5" customWidth="1"/>
    <col min="1288" max="1289" width="13.5546875" style="5" customWidth="1"/>
    <col min="1290" max="1290" width="13.88671875" style="5" customWidth="1"/>
    <col min="1291" max="1536" width="8.88671875" style="5"/>
    <col min="1537" max="1537" width="6.5546875" style="5" customWidth="1"/>
    <col min="1538" max="1538" width="16.77734375" style="5" customWidth="1"/>
    <col min="1539" max="1539" width="13.88671875" style="5" customWidth="1"/>
    <col min="1540" max="1540" width="13.5546875" style="5" customWidth="1"/>
    <col min="1541" max="1542" width="14.33203125" style="5" customWidth="1"/>
    <col min="1543" max="1543" width="14.109375" style="5" customWidth="1"/>
    <col min="1544" max="1545" width="13.5546875" style="5" customWidth="1"/>
    <col min="1546" max="1546" width="13.88671875" style="5" customWidth="1"/>
    <col min="1547" max="1792" width="8.88671875" style="5"/>
    <col min="1793" max="1793" width="6.5546875" style="5" customWidth="1"/>
    <col min="1794" max="1794" width="16.77734375" style="5" customWidth="1"/>
    <col min="1795" max="1795" width="13.88671875" style="5" customWidth="1"/>
    <col min="1796" max="1796" width="13.5546875" style="5" customWidth="1"/>
    <col min="1797" max="1798" width="14.33203125" style="5" customWidth="1"/>
    <col min="1799" max="1799" width="14.109375" style="5" customWidth="1"/>
    <col min="1800" max="1801" width="13.5546875" style="5" customWidth="1"/>
    <col min="1802" max="1802" width="13.88671875" style="5" customWidth="1"/>
    <col min="1803" max="2048" width="8.88671875" style="5"/>
    <col min="2049" max="2049" width="6.5546875" style="5" customWidth="1"/>
    <col min="2050" max="2050" width="16.77734375" style="5" customWidth="1"/>
    <col min="2051" max="2051" width="13.88671875" style="5" customWidth="1"/>
    <col min="2052" max="2052" width="13.5546875" style="5" customWidth="1"/>
    <col min="2053" max="2054" width="14.33203125" style="5" customWidth="1"/>
    <col min="2055" max="2055" width="14.109375" style="5" customWidth="1"/>
    <col min="2056" max="2057" width="13.5546875" style="5" customWidth="1"/>
    <col min="2058" max="2058" width="13.88671875" style="5" customWidth="1"/>
    <col min="2059" max="2304" width="8.88671875" style="5"/>
    <col min="2305" max="2305" width="6.5546875" style="5" customWidth="1"/>
    <col min="2306" max="2306" width="16.77734375" style="5" customWidth="1"/>
    <col min="2307" max="2307" width="13.88671875" style="5" customWidth="1"/>
    <col min="2308" max="2308" width="13.5546875" style="5" customWidth="1"/>
    <col min="2309" max="2310" width="14.33203125" style="5" customWidth="1"/>
    <col min="2311" max="2311" width="14.109375" style="5" customWidth="1"/>
    <col min="2312" max="2313" width="13.5546875" style="5" customWidth="1"/>
    <col min="2314" max="2314" width="13.88671875" style="5" customWidth="1"/>
    <col min="2315" max="2560" width="8.88671875" style="5"/>
    <col min="2561" max="2561" width="6.5546875" style="5" customWidth="1"/>
    <col min="2562" max="2562" width="16.77734375" style="5" customWidth="1"/>
    <col min="2563" max="2563" width="13.88671875" style="5" customWidth="1"/>
    <col min="2564" max="2564" width="13.5546875" style="5" customWidth="1"/>
    <col min="2565" max="2566" width="14.33203125" style="5" customWidth="1"/>
    <col min="2567" max="2567" width="14.109375" style="5" customWidth="1"/>
    <col min="2568" max="2569" width="13.5546875" style="5" customWidth="1"/>
    <col min="2570" max="2570" width="13.88671875" style="5" customWidth="1"/>
    <col min="2571" max="2816" width="8.88671875" style="5"/>
    <col min="2817" max="2817" width="6.5546875" style="5" customWidth="1"/>
    <col min="2818" max="2818" width="16.77734375" style="5" customWidth="1"/>
    <col min="2819" max="2819" width="13.88671875" style="5" customWidth="1"/>
    <col min="2820" max="2820" width="13.5546875" style="5" customWidth="1"/>
    <col min="2821" max="2822" width="14.33203125" style="5" customWidth="1"/>
    <col min="2823" max="2823" width="14.109375" style="5" customWidth="1"/>
    <col min="2824" max="2825" width="13.5546875" style="5" customWidth="1"/>
    <col min="2826" max="2826" width="13.88671875" style="5" customWidth="1"/>
    <col min="2827" max="3072" width="8.88671875" style="5"/>
    <col min="3073" max="3073" width="6.5546875" style="5" customWidth="1"/>
    <col min="3074" max="3074" width="16.77734375" style="5" customWidth="1"/>
    <col min="3075" max="3075" width="13.88671875" style="5" customWidth="1"/>
    <col min="3076" max="3076" width="13.5546875" style="5" customWidth="1"/>
    <col min="3077" max="3078" width="14.33203125" style="5" customWidth="1"/>
    <col min="3079" max="3079" width="14.109375" style="5" customWidth="1"/>
    <col min="3080" max="3081" width="13.5546875" style="5" customWidth="1"/>
    <col min="3082" max="3082" width="13.88671875" style="5" customWidth="1"/>
    <col min="3083" max="3328" width="8.88671875" style="5"/>
    <col min="3329" max="3329" width="6.5546875" style="5" customWidth="1"/>
    <col min="3330" max="3330" width="16.77734375" style="5" customWidth="1"/>
    <col min="3331" max="3331" width="13.88671875" style="5" customWidth="1"/>
    <col min="3332" max="3332" width="13.5546875" style="5" customWidth="1"/>
    <col min="3333" max="3334" width="14.33203125" style="5" customWidth="1"/>
    <col min="3335" max="3335" width="14.109375" style="5" customWidth="1"/>
    <col min="3336" max="3337" width="13.5546875" style="5" customWidth="1"/>
    <col min="3338" max="3338" width="13.88671875" style="5" customWidth="1"/>
    <col min="3339" max="3584" width="8.88671875" style="5"/>
    <col min="3585" max="3585" width="6.5546875" style="5" customWidth="1"/>
    <col min="3586" max="3586" width="16.77734375" style="5" customWidth="1"/>
    <col min="3587" max="3587" width="13.88671875" style="5" customWidth="1"/>
    <col min="3588" max="3588" width="13.5546875" style="5" customWidth="1"/>
    <col min="3589" max="3590" width="14.33203125" style="5" customWidth="1"/>
    <col min="3591" max="3591" width="14.109375" style="5" customWidth="1"/>
    <col min="3592" max="3593" width="13.5546875" style="5" customWidth="1"/>
    <col min="3594" max="3594" width="13.88671875" style="5" customWidth="1"/>
    <col min="3595" max="3840" width="8.88671875" style="5"/>
    <col min="3841" max="3841" width="6.5546875" style="5" customWidth="1"/>
    <col min="3842" max="3842" width="16.77734375" style="5" customWidth="1"/>
    <col min="3843" max="3843" width="13.88671875" style="5" customWidth="1"/>
    <col min="3844" max="3844" width="13.5546875" style="5" customWidth="1"/>
    <col min="3845" max="3846" width="14.33203125" style="5" customWidth="1"/>
    <col min="3847" max="3847" width="14.109375" style="5" customWidth="1"/>
    <col min="3848" max="3849" width="13.5546875" style="5" customWidth="1"/>
    <col min="3850" max="3850" width="13.88671875" style="5" customWidth="1"/>
    <col min="3851" max="4096" width="8.88671875" style="5"/>
    <col min="4097" max="4097" width="6.5546875" style="5" customWidth="1"/>
    <col min="4098" max="4098" width="16.77734375" style="5" customWidth="1"/>
    <col min="4099" max="4099" width="13.88671875" style="5" customWidth="1"/>
    <col min="4100" max="4100" width="13.5546875" style="5" customWidth="1"/>
    <col min="4101" max="4102" width="14.33203125" style="5" customWidth="1"/>
    <col min="4103" max="4103" width="14.109375" style="5" customWidth="1"/>
    <col min="4104" max="4105" width="13.5546875" style="5" customWidth="1"/>
    <col min="4106" max="4106" width="13.88671875" style="5" customWidth="1"/>
    <col min="4107" max="4352" width="8.88671875" style="5"/>
    <col min="4353" max="4353" width="6.5546875" style="5" customWidth="1"/>
    <col min="4354" max="4354" width="16.77734375" style="5" customWidth="1"/>
    <col min="4355" max="4355" width="13.88671875" style="5" customWidth="1"/>
    <col min="4356" max="4356" width="13.5546875" style="5" customWidth="1"/>
    <col min="4357" max="4358" width="14.33203125" style="5" customWidth="1"/>
    <col min="4359" max="4359" width="14.109375" style="5" customWidth="1"/>
    <col min="4360" max="4361" width="13.5546875" style="5" customWidth="1"/>
    <col min="4362" max="4362" width="13.88671875" style="5" customWidth="1"/>
    <col min="4363" max="4608" width="8.88671875" style="5"/>
    <col min="4609" max="4609" width="6.5546875" style="5" customWidth="1"/>
    <col min="4610" max="4610" width="16.77734375" style="5" customWidth="1"/>
    <col min="4611" max="4611" width="13.88671875" style="5" customWidth="1"/>
    <col min="4612" max="4612" width="13.5546875" style="5" customWidth="1"/>
    <col min="4613" max="4614" width="14.33203125" style="5" customWidth="1"/>
    <col min="4615" max="4615" width="14.109375" style="5" customWidth="1"/>
    <col min="4616" max="4617" width="13.5546875" style="5" customWidth="1"/>
    <col min="4618" max="4618" width="13.88671875" style="5" customWidth="1"/>
    <col min="4619" max="4864" width="8.88671875" style="5"/>
    <col min="4865" max="4865" width="6.5546875" style="5" customWidth="1"/>
    <col min="4866" max="4866" width="16.77734375" style="5" customWidth="1"/>
    <col min="4867" max="4867" width="13.88671875" style="5" customWidth="1"/>
    <col min="4868" max="4868" width="13.5546875" style="5" customWidth="1"/>
    <col min="4869" max="4870" width="14.33203125" style="5" customWidth="1"/>
    <col min="4871" max="4871" width="14.109375" style="5" customWidth="1"/>
    <col min="4872" max="4873" width="13.5546875" style="5" customWidth="1"/>
    <col min="4874" max="4874" width="13.88671875" style="5" customWidth="1"/>
    <col min="4875" max="5120" width="8.88671875" style="5"/>
    <col min="5121" max="5121" width="6.5546875" style="5" customWidth="1"/>
    <col min="5122" max="5122" width="16.77734375" style="5" customWidth="1"/>
    <col min="5123" max="5123" width="13.88671875" style="5" customWidth="1"/>
    <col min="5124" max="5124" width="13.5546875" style="5" customWidth="1"/>
    <col min="5125" max="5126" width="14.33203125" style="5" customWidth="1"/>
    <col min="5127" max="5127" width="14.109375" style="5" customWidth="1"/>
    <col min="5128" max="5129" width="13.5546875" style="5" customWidth="1"/>
    <col min="5130" max="5130" width="13.88671875" style="5" customWidth="1"/>
    <col min="5131" max="5376" width="8.88671875" style="5"/>
    <col min="5377" max="5377" width="6.5546875" style="5" customWidth="1"/>
    <col min="5378" max="5378" width="16.77734375" style="5" customWidth="1"/>
    <col min="5379" max="5379" width="13.88671875" style="5" customWidth="1"/>
    <col min="5380" max="5380" width="13.5546875" style="5" customWidth="1"/>
    <col min="5381" max="5382" width="14.33203125" style="5" customWidth="1"/>
    <col min="5383" max="5383" width="14.109375" style="5" customWidth="1"/>
    <col min="5384" max="5385" width="13.5546875" style="5" customWidth="1"/>
    <col min="5386" max="5386" width="13.88671875" style="5" customWidth="1"/>
    <col min="5387" max="5632" width="8.88671875" style="5"/>
    <col min="5633" max="5633" width="6.5546875" style="5" customWidth="1"/>
    <col min="5634" max="5634" width="16.77734375" style="5" customWidth="1"/>
    <col min="5635" max="5635" width="13.88671875" style="5" customWidth="1"/>
    <col min="5636" max="5636" width="13.5546875" style="5" customWidth="1"/>
    <col min="5637" max="5638" width="14.33203125" style="5" customWidth="1"/>
    <col min="5639" max="5639" width="14.109375" style="5" customWidth="1"/>
    <col min="5640" max="5641" width="13.5546875" style="5" customWidth="1"/>
    <col min="5642" max="5642" width="13.88671875" style="5" customWidth="1"/>
    <col min="5643" max="5888" width="8.88671875" style="5"/>
    <col min="5889" max="5889" width="6.5546875" style="5" customWidth="1"/>
    <col min="5890" max="5890" width="16.77734375" style="5" customWidth="1"/>
    <col min="5891" max="5891" width="13.88671875" style="5" customWidth="1"/>
    <col min="5892" max="5892" width="13.5546875" style="5" customWidth="1"/>
    <col min="5893" max="5894" width="14.33203125" style="5" customWidth="1"/>
    <col min="5895" max="5895" width="14.109375" style="5" customWidth="1"/>
    <col min="5896" max="5897" width="13.5546875" style="5" customWidth="1"/>
    <col min="5898" max="5898" width="13.88671875" style="5" customWidth="1"/>
    <col min="5899" max="6144" width="8.88671875" style="5"/>
    <col min="6145" max="6145" width="6.5546875" style="5" customWidth="1"/>
    <col min="6146" max="6146" width="16.77734375" style="5" customWidth="1"/>
    <col min="6147" max="6147" width="13.88671875" style="5" customWidth="1"/>
    <col min="6148" max="6148" width="13.5546875" style="5" customWidth="1"/>
    <col min="6149" max="6150" width="14.33203125" style="5" customWidth="1"/>
    <col min="6151" max="6151" width="14.109375" style="5" customWidth="1"/>
    <col min="6152" max="6153" width="13.5546875" style="5" customWidth="1"/>
    <col min="6154" max="6154" width="13.88671875" style="5" customWidth="1"/>
    <col min="6155" max="6400" width="8.88671875" style="5"/>
    <col min="6401" max="6401" width="6.5546875" style="5" customWidth="1"/>
    <col min="6402" max="6402" width="16.77734375" style="5" customWidth="1"/>
    <col min="6403" max="6403" width="13.88671875" style="5" customWidth="1"/>
    <col min="6404" max="6404" width="13.5546875" style="5" customWidth="1"/>
    <col min="6405" max="6406" width="14.33203125" style="5" customWidth="1"/>
    <col min="6407" max="6407" width="14.109375" style="5" customWidth="1"/>
    <col min="6408" max="6409" width="13.5546875" style="5" customWidth="1"/>
    <col min="6410" max="6410" width="13.88671875" style="5" customWidth="1"/>
    <col min="6411" max="6656" width="8.88671875" style="5"/>
    <col min="6657" max="6657" width="6.5546875" style="5" customWidth="1"/>
    <col min="6658" max="6658" width="16.77734375" style="5" customWidth="1"/>
    <col min="6659" max="6659" width="13.88671875" style="5" customWidth="1"/>
    <col min="6660" max="6660" width="13.5546875" style="5" customWidth="1"/>
    <col min="6661" max="6662" width="14.33203125" style="5" customWidth="1"/>
    <col min="6663" max="6663" width="14.109375" style="5" customWidth="1"/>
    <col min="6664" max="6665" width="13.5546875" style="5" customWidth="1"/>
    <col min="6666" max="6666" width="13.88671875" style="5" customWidth="1"/>
    <col min="6667" max="6912" width="8.88671875" style="5"/>
    <col min="6913" max="6913" width="6.5546875" style="5" customWidth="1"/>
    <col min="6914" max="6914" width="16.77734375" style="5" customWidth="1"/>
    <col min="6915" max="6915" width="13.88671875" style="5" customWidth="1"/>
    <col min="6916" max="6916" width="13.5546875" style="5" customWidth="1"/>
    <col min="6917" max="6918" width="14.33203125" style="5" customWidth="1"/>
    <col min="6919" max="6919" width="14.109375" style="5" customWidth="1"/>
    <col min="6920" max="6921" width="13.5546875" style="5" customWidth="1"/>
    <col min="6922" max="6922" width="13.88671875" style="5" customWidth="1"/>
    <col min="6923" max="7168" width="8.88671875" style="5"/>
    <col min="7169" max="7169" width="6.5546875" style="5" customWidth="1"/>
    <col min="7170" max="7170" width="16.77734375" style="5" customWidth="1"/>
    <col min="7171" max="7171" width="13.88671875" style="5" customWidth="1"/>
    <col min="7172" max="7172" width="13.5546875" style="5" customWidth="1"/>
    <col min="7173" max="7174" width="14.33203125" style="5" customWidth="1"/>
    <col min="7175" max="7175" width="14.109375" style="5" customWidth="1"/>
    <col min="7176" max="7177" width="13.5546875" style="5" customWidth="1"/>
    <col min="7178" max="7178" width="13.88671875" style="5" customWidth="1"/>
    <col min="7179" max="7424" width="8.88671875" style="5"/>
    <col min="7425" max="7425" width="6.5546875" style="5" customWidth="1"/>
    <col min="7426" max="7426" width="16.77734375" style="5" customWidth="1"/>
    <col min="7427" max="7427" width="13.88671875" style="5" customWidth="1"/>
    <col min="7428" max="7428" width="13.5546875" style="5" customWidth="1"/>
    <col min="7429" max="7430" width="14.33203125" style="5" customWidth="1"/>
    <col min="7431" max="7431" width="14.109375" style="5" customWidth="1"/>
    <col min="7432" max="7433" width="13.5546875" style="5" customWidth="1"/>
    <col min="7434" max="7434" width="13.88671875" style="5" customWidth="1"/>
    <col min="7435" max="7680" width="8.88671875" style="5"/>
    <col min="7681" max="7681" width="6.5546875" style="5" customWidth="1"/>
    <col min="7682" max="7682" width="16.77734375" style="5" customWidth="1"/>
    <col min="7683" max="7683" width="13.88671875" style="5" customWidth="1"/>
    <col min="7684" max="7684" width="13.5546875" style="5" customWidth="1"/>
    <col min="7685" max="7686" width="14.33203125" style="5" customWidth="1"/>
    <col min="7687" max="7687" width="14.109375" style="5" customWidth="1"/>
    <col min="7688" max="7689" width="13.5546875" style="5" customWidth="1"/>
    <col min="7690" max="7690" width="13.88671875" style="5" customWidth="1"/>
    <col min="7691" max="7936" width="8.88671875" style="5"/>
    <col min="7937" max="7937" width="6.5546875" style="5" customWidth="1"/>
    <col min="7938" max="7938" width="16.77734375" style="5" customWidth="1"/>
    <col min="7939" max="7939" width="13.88671875" style="5" customWidth="1"/>
    <col min="7940" max="7940" width="13.5546875" style="5" customWidth="1"/>
    <col min="7941" max="7942" width="14.33203125" style="5" customWidth="1"/>
    <col min="7943" max="7943" width="14.109375" style="5" customWidth="1"/>
    <col min="7944" max="7945" width="13.5546875" style="5" customWidth="1"/>
    <col min="7946" max="7946" width="13.88671875" style="5" customWidth="1"/>
    <col min="7947" max="8192" width="8.88671875" style="5"/>
    <col min="8193" max="8193" width="6.5546875" style="5" customWidth="1"/>
    <col min="8194" max="8194" width="16.77734375" style="5" customWidth="1"/>
    <col min="8195" max="8195" width="13.88671875" style="5" customWidth="1"/>
    <col min="8196" max="8196" width="13.5546875" style="5" customWidth="1"/>
    <col min="8197" max="8198" width="14.33203125" style="5" customWidth="1"/>
    <col min="8199" max="8199" width="14.109375" style="5" customWidth="1"/>
    <col min="8200" max="8201" width="13.5546875" style="5" customWidth="1"/>
    <col min="8202" max="8202" width="13.88671875" style="5" customWidth="1"/>
    <col min="8203" max="8448" width="8.88671875" style="5"/>
    <col min="8449" max="8449" width="6.5546875" style="5" customWidth="1"/>
    <col min="8450" max="8450" width="16.77734375" style="5" customWidth="1"/>
    <col min="8451" max="8451" width="13.88671875" style="5" customWidth="1"/>
    <col min="8452" max="8452" width="13.5546875" style="5" customWidth="1"/>
    <col min="8453" max="8454" width="14.33203125" style="5" customWidth="1"/>
    <col min="8455" max="8455" width="14.109375" style="5" customWidth="1"/>
    <col min="8456" max="8457" width="13.5546875" style="5" customWidth="1"/>
    <col min="8458" max="8458" width="13.88671875" style="5" customWidth="1"/>
    <col min="8459" max="8704" width="8.88671875" style="5"/>
    <col min="8705" max="8705" width="6.5546875" style="5" customWidth="1"/>
    <col min="8706" max="8706" width="16.77734375" style="5" customWidth="1"/>
    <col min="8707" max="8707" width="13.88671875" style="5" customWidth="1"/>
    <col min="8708" max="8708" width="13.5546875" style="5" customWidth="1"/>
    <col min="8709" max="8710" width="14.33203125" style="5" customWidth="1"/>
    <col min="8711" max="8711" width="14.109375" style="5" customWidth="1"/>
    <col min="8712" max="8713" width="13.5546875" style="5" customWidth="1"/>
    <col min="8714" max="8714" width="13.88671875" style="5" customWidth="1"/>
    <col min="8715" max="8960" width="8.88671875" style="5"/>
    <col min="8961" max="8961" width="6.5546875" style="5" customWidth="1"/>
    <col min="8962" max="8962" width="16.77734375" style="5" customWidth="1"/>
    <col min="8963" max="8963" width="13.88671875" style="5" customWidth="1"/>
    <col min="8964" max="8964" width="13.5546875" style="5" customWidth="1"/>
    <col min="8965" max="8966" width="14.33203125" style="5" customWidth="1"/>
    <col min="8967" max="8967" width="14.109375" style="5" customWidth="1"/>
    <col min="8968" max="8969" width="13.5546875" style="5" customWidth="1"/>
    <col min="8970" max="8970" width="13.88671875" style="5" customWidth="1"/>
    <col min="8971" max="9216" width="8.88671875" style="5"/>
    <col min="9217" max="9217" width="6.5546875" style="5" customWidth="1"/>
    <col min="9218" max="9218" width="16.77734375" style="5" customWidth="1"/>
    <col min="9219" max="9219" width="13.88671875" style="5" customWidth="1"/>
    <col min="9220" max="9220" width="13.5546875" style="5" customWidth="1"/>
    <col min="9221" max="9222" width="14.33203125" style="5" customWidth="1"/>
    <col min="9223" max="9223" width="14.109375" style="5" customWidth="1"/>
    <col min="9224" max="9225" width="13.5546875" style="5" customWidth="1"/>
    <col min="9226" max="9226" width="13.88671875" style="5" customWidth="1"/>
    <col min="9227" max="9472" width="8.88671875" style="5"/>
    <col min="9473" max="9473" width="6.5546875" style="5" customWidth="1"/>
    <col min="9474" max="9474" width="16.77734375" style="5" customWidth="1"/>
    <col min="9475" max="9475" width="13.88671875" style="5" customWidth="1"/>
    <col min="9476" max="9476" width="13.5546875" style="5" customWidth="1"/>
    <col min="9477" max="9478" width="14.33203125" style="5" customWidth="1"/>
    <col min="9479" max="9479" width="14.109375" style="5" customWidth="1"/>
    <col min="9480" max="9481" width="13.5546875" style="5" customWidth="1"/>
    <col min="9482" max="9482" width="13.88671875" style="5" customWidth="1"/>
    <col min="9483" max="9728" width="8.88671875" style="5"/>
    <col min="9729" max="9729" width="6.5546875" style="5" customWidth="1"/>
    <col min="9730" max="9730" width="16.77734375" style="5" customWidth="1"/>
    <col min="9731" max="9731" width="13.88671875" style="5" customWidth="1"/>
    <col min="9732" max="9732" width="13.5546875" style="5" customWidth="1"/>
    <col min="9733" max="9734" width="14.33203125" style="5" customWidth="1"/>
    <col min="9735" max="9735" width="14.109375" style="5" customWidth="1"/>
    <col min="9736" max="9737" width="13.5546875" style="5" customWidth="1"/>
    <col min="9738" max="9738" width="13.88671875" style="5" customWidth="1"/>
    <col min="9739" max="9984" width="8.88671875" style="5"/>
    <col min="9985" max="9985" width="6.5546875" style="5" customWidth="1"/>
    <col min="9986" max="9986" width="16.77734375" style="5" customWidth="1"/>
    <col min="9987" max="9987" width="13.88671875" style="5" customWidth="1"/>
    <col min="9988" max="9988" width="13.5546875" style="5" customWidth="1"/>
    <col min="9989" max="9990" width="14.33203125" style="5" customWidth="1"/>
    <col min="9991" max="9991" width="14.109375" style="5" customWidth="1"/>
    <col min="9992" max="9993" width="13.5546875" style="5" customWidth="1"/>
    <col min="9994" max="9994" width="13.88671875" style="5" customWidth="1"/>
    <col min="9995" max="10240" width="8.88671875" style="5"/>
    <col min="10241" max="10241" width="6.5546875" style="5" customWidth="1"/>
    <col min="10242" max="10242" width="16.77734375" style="5" customWidth="1"/>
    <col min="10243" max="10243" width="13.88671875" style="5" customWidth="1"/>
    <col min="10244" max="10244" width="13.5546875" style="5" customWidth="1"/>
    <col min="10245" max="10246" width="14.33203125" style="5" customWidth="1"/>
    <col min="10247" max="10247" width="14.109375" style="5" customWidth="1"/>
    <col min="10248" max="10249" width="13.5546875" style="5" customWidth="1"/>
    <col min="10250" max="10250" width="13.88671875" style="5" customWidth="1"/>
    <col min="10251" max="10496" width="8.88671875" style="5"/>
    <col min="10497" max="10497" width="6.5546875" style="5" customWidth="1"/>
    <col min="10498" max="10498" width="16.77734375" style="5" customWidth="1"/>
    <col min="10499" max="10499" width="13.88671875" style="5" customWidth="1"/>
    <col min="10500" max="10500" width="13.5546875" style="5" customWidth="1"/>
    <col min="10501" max="10502" width="14.33203125" style="5" customWidth="1"/>
    <col min="10503" max="10503" width="14.109375" style="5" customWidth="1"/>
    <col min="10504" max="10505" width="13.5546875" style="5" customWidth="1"/>
    <col min="10506" max="10506" width="13.88671875" style="5" customWidth="1"/>
    <col min="10507" max="10752" width="8.88671875" style="5"/>
    <col min="10753" max="10753" width="6.5546875" style="5" customWidth="1"/>
    <col min="10754" max="10754" width="16.77734375" style="5" customWidth="1"/>
    <col min="10755" max="10755" width="13.88671875" style="5" customWidth="1"/>
    <col min="10756" max="10756" width="13.5546875" style="5" customWidth="1"/>
    <col min="10757" max="10758" width="14.33203125" style="5" customWidth="1"/>
    <col min="10759" max="10759" width="14.109375" style="5" customWidth="1"/>
    <col min="10760" max="10761" width="13.5546875" style="5" customWidth="1"/>
    <col min="10762" max="10762" width="13.88671875" style="5" customWidth="1"/>
    <col min="10763" max="11008" width="8.88671875" style="5"/>
    <col min="11009" max="11009" width="6.5546875" style="5" customWidth="1"/>
    <col min="11010" max="11010" width="16.77734375" style="5" customWidth="1"/>
    <col min="11011" max="11011" width="13.88671875" style="5" customWidth="1"/>
    <col min="11012" max="11012" width="13.5546875" style="5" customWidth="1"/>
    <col min="11013" max="11014" width="14.33203125" style="5" customWidth="1"/>
    <col min="11015" max="11015" width="14.109375" style="5" customWidth="1"/>
    <col min="11016" max="11017" width="13.5546875" style="5" customWidth="1"/>
    <col min="11018" max="11018" width="13.88671875" style="5" customWidth="1"/>
    <col min="11019" max="11264" width="8.88671875" style="5"/>
    <col min="11265" max="11265" width="6.5546875" style="5" customWidth="1"/>
    <col min="11266" max="11266" width="16.77734375" style="5" customWidth="1"/>
    <col min="11267" max="11267" width="13.88671875" style="5" customWidth="1"/>
    <col min="11268" max="11268" width="13.5546875" style="5" customWidth="1"/>
    <col min="11269" max="11270" width="14.33203125" style="5" customWidth="1"/>
    <col min="11271" max="11271" width="14.109375" style="5" customWidth="1"/>
    <col min="11272" max="11273" width="13.5546875" style="5" customWidth="1"/>
    <col min="11274" max="11274" width="13.88671875" style="5" customWidth="1"/>
    <col min="11275" max="11520" width="8.88671875" style="5"/>
    <col min="11521" max="11521" width="6.5546875" style="5" customWidth="1"/>
    <col min="11522" max="11522" width="16.77734375" style="5" customWidth="1"/>
    <col min="11523" max="11523" width="13.88671875" style="5" customWidth="1"/>
    <col min="11524" max="11524" width="13.5546875" style="5" customWidth="1"/>
    <col min="11525" max="11526" width="14.33203125" style="5" customWidth="1"/>
    <col min="11527" max="11527" width="14.109375" style="5" customWidth="1"/>
    <col min="11528" max="11529" width="13.5546875" style="5" customWidth="1"/>
    <col min="11530" max="11530" width="13.88671875" style="5" customWidth="1"/>
    <col min="11531" max="11776" width="8.88671875" style="5"/>
    <col min="11777" max="11777" width="6.5546875" style="5" customWidth="1"/>
    <col min="11778" max="11778" width="16.77734375" style="5" customWidth="1"/>
    <col min="11779" max="11779" width="13.88671875" style="5" customWidth="1"/>
    <col min="11780" max="11780" width="13.5546875" style="5" customWidth="1"/>
    <col min="11781" max="11782" width="14.33203125" style="5" customWidth="1"/>
    <col min="11783" max="11783" width="14.109375" style="5" customWidth="1"/>
    <col min="11784" max="11785" width="13.5546875" style="5" customWidth="1"/>
    <col min="11786" max="11786" width="13.88671875" style="5" customWidth="1"/>
    <col min="11787" max="12032" width="8.88671875" style="5"/>
    <col min="12033" max="12033" width="6.5546875" style="5" customWidth="1"/>
    <col min="12034" max="12034" width="16.77734375" style="5" customWidth="1"/>
    <col min="12035" max="12035" width="13.88671875" style="5" customWidth="1"/>
    <col min="12036" max="12036" width="13.5546875" style="5" customWidth="1"/>
    <col min="12037" max="12038" width="14.33203125" style="5" customWidth="1"/>
    <col min="12039" max="12039" width="14.109375" style="5" customWidth="1"/>
    <col min="12040" max="12041" width="13.5546875" style="5" customWidth="1"/>
    <col min="12042" max="12042" width="13.88671875" style="5" customWidth="1"/>
    <col min="12043" max="12288" width="8.88671875" style="5"/>
    <col min="12289" max="12289" width="6.5546875" style="5" customWidth="1"/>
    <col min="12290" max="12290" width="16.77734375" style="5" customWidth="1"/>
    <col min="12291" max="12291" width="13.88671875" style="5" customWidth="1"/>
    <col min="12292" max="12292" width="13.5546875" style="5" customWidth="1"/>
    <col min="12293" max="12294" width="14.33203125" style="5" customWidth="1"/>
    <col min="12295" max="12295" width="14.109375" style="5" customWidth="1"/>
    <col min="12296" max="12297" width="13.5546875" style="5" customWidth="1"/>
    <col min="12298" max="12298" width="13.88671875" style="5" customWidth="1"/>
    <col min="12299" max="12544" width="8.88671875" style="5"/>
    <col min="12545" max="12545" width="6.5546875" style="5" customWidth="1"/>
    <col min="12546" max="12546" width="16.77734375" style="5" customWidth="1"/>
    <col min="12547" max="12547" width="13.88671875" style="5" customWidth="1"/>
    <col min="12548" max="12548" width="13.5546875" style="5" customWidth="1"/>
    <col min="12549" max="12550" width="14.33203125" style="5" customWidth="1"/>
    <col min="12551" max="12551" width="14.109375" style="5" customWidth="1"/>
    <col min="12552" max="12553" width="13.5546875" style="5" customWidth="1"/>
    <col min="12554" max="12554" width="13.88671875" style="5" customWidth="1"/>
    <col min="12555" max="12800" width="8.88671875" style="5"/>
    <col min="12801" max="12801" width="6.5546875" style="5" customWidth="1"/>
    <col min="12802" max="12802" width="16.77734375" style="5" customWidth="1"/>
    <col min="12803" max="12803" width="13.88671875" style="5" customWidth="1"/>
    <col min="12804" max="12804" width="13.5546875" style="5" customWidth="1"/>
    <col min="12805" max="12806" width="14.33203125" style="5" customWidth="1"/>
    <col min="12807" max="12807" width="14.109375" style="5" customWidth="1"/>
    <col min="12808" max="12809" width="13.5546875" style="5" customWidth="1"/>
    <col min="12810" max="12810" width="13.88671875" style="5" customWidth="1"/>
    <col min="12811" max="13056" width="8.88671875" style="5"/>
    <col min="13057" max="13057" width="6.5546875" style="5" customWidth="1"/>
    <col min="13058" max="13058" width="16.77734375" style="5" customWidth="1"/>
    <col min="13059" max="13059" width="13.88671875" style="5" customWidth="1"/>
    <col min="13060" max="13060" width="13.5546875" style="5" customWidth="1"/>
    <col min="13061" max="13062" width="14.33203125" style="5" customWidth="1"/>
    <col min="13063" max="13063" width="14.109375" style="5" customWidth="1"/>
    <col min="13064" max="13065" width="13.5546875" style="5" customWidth="1"/>
    <col min="13066" max="13066" width="13.88671875" style="5" customWidth="1"/>
    <col min="13067" max="13312" width="8.88671875" style="5"/>
    <col min="13313" max="13313" width="6.5546875" style="5" customWidth="1"/>
    <col min="13314" max="13314" width="16.77734375" style="5" customWidth="1"/>
    <col min="13315" max="13315" width="13.88671875" style="5" customWidth="1"/>
    <col min="13316" max="13316" width="13.5546875" style="5" customWidth="1"/>
    <col min="13317" max="13318" width="14.33203125" style="5" customWidth="1"/>
    <col min="13319" max="13319" width="14.109375" style="5" customWidth="1"/>
    <col min="13320" max="13321" width="13.5546875" style="5" customWidth="1"/>
    <col min="13322" max="13322" width="13.88671875" style="5" customWidth="1"/>
    <col min="13323" max="13568" width="8.88671875" style="5"/>
    <col min="13569" max="13569" width="6.5546875" style="5" customWidth="1"/>
    <col min="13570" max="13570" width="16.77734375" style="5" customWidth="1"/>
    <col min="13571" max="13571" width="13.88671875" style="5" customWidth="1"/>
    <col min="13572" max="13572" width="13.5546875" style="5" customWidth="1"/>
    <col min="13573" max="13574" width="14.33203125" style="5" customWidth="1"/>
    <col min="13575" max="13575" width="14.109375" style="5" customWidth="1"/>
    <col min="13576" max="13577" width="13.5546875" style="5" customWidth="1"/>
    <col min="13578" max="13578" width="13.88671875" style="5" customWidth="1"/>
    <col min="13579" max="13824" width="8.88671875" style="5"/>
    <col min="13825" max="13825" width="6.5546875" style="5" customWidth="1"/>
    <col min="13826" max="13826" width="16.77734375" style="5" customWidth="1"/>
    <col min="13827" max="13827" width="13.88671875" style="5" customWidth="1"/>
    <col min="13828" max="13828" width="13.5546875" style="5" customWidth="1"/>
    <col min="13829" max="13830" width="14.33203125" style="5" customWidth="1"/>
    <col min="13831" max="13831" width="14.109375" style="5" customWidth="1"/>
    <col min="13832" max="13833" width="13.5546875" style="5" customWidth="1"/>
    <col min="13834" max="13834" width="13.88671875" style="5" customWidth="1"/>
    <col min="13835" max="14080" width="8.88671875" style="5"/>
    <col min="14081" max="14081" width="6.5546875" style="5" customWidth="1"/>
    <col min="14082" max="14082" width="16.77734375" style="5" customWidth="1"/>
    <col min="14083" max="14083" width="13.88671875" style="5" customWidth="1"/>
    <col min="14084" max="14084" width="13.5546875" style="5" customWidth="1"/>
    <col min="14085" max="14086" width="14.33203125" style="5" customWidth="1"/>
    <col min="14087" max="14087" width="14.109375" style="5" customWidth="1"/>
    <col min="14088" max="14089" width="13.5546875" style="5" customWidth="1"/>
    <col min="14090" max="14090" width="13.88671875" style="5" customWidth="1"/>
    <col min="14091" max="14336" width="8.88671875" style="5"/>
    <col min="14337" max="14337" width="6.5546875" style="5" customWidth="1"/>
    <col min="14338" max="14338" width="16.77734375" style="5" customWidth="1"/>
    <col min="14339" max="14339" width="13.88671875" style="5" customWidth="1"/>
    <col min="14340" max="14340" width="13.5546875" style="5" customWidth="1"/>
    <col min="14341" max="14342" width="14.33203125" style="5" customWidth="1"/>
    <col min="14343" max="14343" width="14.109375" style="5" customWidth="1"/>
    <col min="14344" max="14345" width="13.5546875" style="5" customWidth="1"/>
    <col min="14346" max="14346" width="13.88671875" style="5" customWidth="1"/>
    <col min="14347" max="14592" width="8.88671875" style="5"/>
    <col min="14593" max="14593" width="6.5546875" style="5" customWidth="1"/>
    <col min="14594" max="14594" width="16.77734375" style="5" customWidth="1"/>
    <col min="14595" max="14595" width="13.88671875" style="5" customWidth="1"/>
    <col min="14596" max="14596" width="13.5546875" style="5" customWidth="1"/>
    <col min="14597" max="14598" width="14.33203125" style="5" customWidth="1"/>
    <col min="14599" max="14599" width="14.109375" style="5" customWidth="1"/>
    <col min="14600" max="14601" width="13.5546875" style="5" customWidth="1"/>
    <col min="14602" max="14602" width="13.88671875" style="5" customWidth="1"/>
    <col min="14603" max="14848" width="8.88671875" style="5"/>
    <col min="14849" max="14849" width="6.5546875" style="5" customWidth="1"/>
    <col min="14850" max="14850" width="16.77734375" style="5" customWidth="1"/>
    <col min="14851" max="14851" width="13.88671875" style="5" customWidth="1"/>
    <col min="14852" max="14852" width="13.5546875" style="5" customWidth="1"/>
    <col min="14853" max="14854" width="14.33203125" style="5" customWidth="1"/>
    <col min="14855" max="14855" width="14.109375" style="5" customWidth="1"/>
    <col min="14856" max="14857" width="13.5546875" style="5" customWidth="1"/>
    <col min="14858" max="14858" width="13.88671875" style="5" customWidth="1"/>
    <col min="14859" max="15104" width="8.88671875" style="5"/>
    <col min="15105" max="15105" width="6.5546875" style="5" customWidth="1"/>
    <col min="15106" max="15106" width="16.77734375" style="5" customWidth="1"/>
    <col min="15107" max="15107" width="13.88671875" style="5" customWidth="1"/>
    <col min="15108" max="15108" width="13.5546875" style="5" customWidth="1"/>
    <col min="15109" max="15110" width="14.33203125" style="5" customWidth="1"/>
    <col min="15111" max="15111" width="14.109375" style="5" customWidth="1"/>
    <col min="15112" max="15113" width="13.5546875" style="5" customWidth="1"/>
    <col min="15114" max="15114" width="13.88671875" style="5" customWidth="1"/>
    <col min="15115" max="15360" width="8.88671875" style="5"/>
    <col min="15361" max="15361" width="6.5546875" style="5" customWidth="1"/>
    <col min="15362" max="15362" width="16.77734375" style="5" customWidth="1"/>
    <col min="15363" max="15363" width="13.88671875" style="5" customWidth="1"/>
    <col min="15364" max="15364" width="13.5546875" style="5" customWidth="1"/>
    <col min="15365" max="15366" width="14.33203125" style="5" customWidth="1"/>
    <col min="15367" max="15367" width="14.109375" style="5" customWidth="1"/>
    <col min="15368" max="15369" width="13.5546875" style="5" customWidth="1"/>
    <col min="15370" max="15370" width="13.88671875" style="5" customWidth="1"/>
    <col min="15371" max="15616" width="8.88671875" style="5"/>
    <col min="15617" max="15617" width="6.5546875" style="5" customWidth="1"/>
    <col min="15618" max="15618" width="16.77734375" style="5" customWidth="1"/>
    <col min="15619" max="15619" width="13.88671875" style="5" customWidth="1"/>
    <col min="15620" max="15620" width="13.5546875" style="5" customWidth="1"/>
    <col min="15621" max="15622" width="14.33203125" style="5" customWidth="1"/>
    <col min="15623" max="15623" width="14.109375" style="5" customWidth="1"/>
    <col min="15624" max="15625" width="13.5546875" style="5" customWidth="1"/>
    <col min="15626" max="15626" width="13.88671875" style="5" customWidth="1"/>
    <col min="15627" max="15872" width="8.88671875" style="5"/>
    <col min="15873" max="15873" width="6.5546875" style="5" customWidth="1"/>
    <col min="15874" max="15874" width="16.77734375" style="5" customWidth="1"/>
    <col min="15875" max="15875" width="13.88671875" style="5" customWidth="1"/>
    <col min="15876" max="15876" width="13.5546875" style="5" customWidth="1"/>
    <col min="15877" max="15878" width="14.33203125" style="5" customWidth="1"/>
    <col min="15879" max="15879" width="14.109375" style="5" customWidth="1"/>
    <col min="15880" max="15881" width="13.5546875" style="5" customWidth="1"/>
    <col min="15882" max="15882" width="13.88671875" style="5" customWidth="1"/>
    <col min="15883" max="16128" width="8.88671875" style="5"/>
    <col min="16129" max="16129" width="6.5546875" style="5" customWidth="1"/>
    <col min="16130" max="16130" width="16.77734375" style="5" customWidth="1"/>
    <col min="16131" max="16131" width="13.88671875" style="5" customWidth="1"/>
    <col min="16132" max="16132" width="13.5546875" style="5" customWidth="1"/>
    <col min="16133" max="16134" width="14.33203125" style="5" customWidth="1"/>
    <col min="16135" max="16135" width="14.109375" style="5" customWidth="1"/>
    <col min="16136" max="16137" width="13.5546875" style="5" customWidth="1"/>
    <col min="16138" max="16138" width="13.88671875" style="5" customWidth="1"/>
    <col min="16139" max="16384" width="8.88671875" style="5"/>
  </cols>
  <sheetData>
    <row r="1" spans="1:10" s="139" customFormat="1" ht="19.8">
      <c r="B1" s="1"/>
      <c r="C1" s="1"/>
      <c r="D1" s="1"/>
      <c r="E1" s="139" t="s">
        <v>111</v>
      </c>
      <c r="F1" s="1"/>
      <c r="G1" s="1"/>
      <c r="H1" s="1"/>
      <c r="I1" s="1"/>
      <c r="J1" s="1"/>
    </row>
    <row r="3" spans="1:10" s="143" customFormat="1">
      <c r="A3" s="140" t="s">
        <v>112</v>
      </c>
      <c r="B3" s="141"/>
      <c r="C3" s="141"/>
      <c r="D3" s="141"/>
      <c r="E3" s="141"/>
      <c r="F3" s="141"/>
      <c r="G3" s="141"/>
      <c r="H3" s="141"/>
      <c r="I3" s="141"/>
      <c r="J3" s="142"/>
    </row>
    <row r="4" spans="1:10" s="13" customFormat="1">
      <c r="A4" s="144" t="s">
        <v>113</v>
      </c>
      <c r="B4" s="145"/>
      <c r="C4" s="145"/>
      <c r="D4" s="145"/>
      <c r="E4" s="145"/>
      <c r="F4" s="145"/>
      <c r="G4" s="145"/>
      <c r="H4" s="145"/>
      <c r="I4" s="145"/>
      <c r="J4" s="146"/>
    </row>
    <row r="5" spans="1:10" s="150" customFormat="1">
      <c r="A5" s="147" t="s">
        <v>114</v>
      </c>
      <c r="B5" s="148" t="s">
        <v>115</v>
      </c>
      <c r="C5" s="149" t="s">
        <v>116</v>
      </c>
      <c r="D5" s="148" t="s">
        <v>117</v>
      </c>
      <c r="E5" s="148" t="s">
        <v>118</v>
      </c>
      <c r="F5" s="148" t="s">
        <v>119</v>
      </c>
      <c r="G5" s="148" t="s">
        <v>120</v>
      </c>
      <c r="H5" s="148" t="s">
        <v>121</v>
      </c>
      <c r="I5" s="148" t="s">
        <v>122</v>
      </c>
      <c r="J5" s="148" t="s">
        <v>123</v>
      </c>
    </row>
    <row r="6" spans="1:10" s="150" customFormat="1">
      <c r="A6" s="151"/>
      <c r="B6" s="152" t="s">
        <v>124</v>
      </c>
      <c r="C6" s="153"/>
      <c r="D6" s="153"/>
      <c r="E6" s="153"/>
      <c r="F6" s="153"/>
      <c r="G6" s="153"/>
      <c r="H6" s="153"/>
      <c r="I6" s="153"/>
      <c r="J6" s="153"/>
    </row>
    <row r="7" spans="1:10" s="116" customFormat="1">
      <c r="A7" s="154">
        <v>1</v>
      </c>
      <c r="B7" s="27">
        <f>SUM(C7:J7)</f>
        <v>222278</v>
      </c>
      <c r="C7" s="27">
        <f>[1]整車總表!$B$99</f>
        <v>59886</v>
      </c>
      <c r="D7" s="27">
        <f>[1]整車總表!$B$38</f>
        <v>123423</v>
      </c>
      <c r="E7" s="27">
        <f>[1]整車總表!$B$13</f>
        <v>28205</v>
      </c>
      <c r="F7" s="27">
        <f>[1]整車總表!$B$104</f>
        <v>3026</v>
      </c>
      <c r="G7" s="27">
        <f>[1]整車總表!$B$138</f>
        <v>1219</v>
      </c>
      <c r="H7" s="27">
        <f>[1]整車總表!$B$87</f>
        <v>6153</v>
      </c>
      <c r="I7" s="27">
        <f>[1]整車總表!$B$153</f>
        <v>364</v>
      </c>
      <c r="J7" s="27">
        <f>[1]整車總表!$B$191</f>
        <v>2</v>
      </c>
    </row>
    <row r="8" spans="1:10" s="116" customFormat="1">
      <c r="A8" s="155"/>
      <c r="B8" s="27">
        <f>SUM(C8:J8)</f>
        <v>131445595</v>
      </c>
      <c r="C8" s="27">
        <f>[1]整車總表!$C$99</f>
        <v>47895682</v>
      </c>
      <c r="D8" s="27">
        <f>[1]整車總表!$C$38</f>
        <v>57157499</v>
      </c>
      <c r="E8" s="27">
        <f>[1]整車總表!$C$13</f>
        <v>17162282</v>
      </c>
      <c r="F8" s="27">
        <f>[1]整車總表!$C$104</f>
        <v>2490567</v>
      </c>
      <c r="G8" s="27">
        <f>[1]整車總表!$C$138</f>
        <v>998248</v>
      </c>
      <c r="H8" s="27">
        <f>[1]整車總表!$C$87</f>
        <v>5589884</v>
      </c>
      <c r="I8" s="27">
        <f>[1]整車總表!$C$153</f>
        <v>151029</v>
      </c>
      <c r="J8" s="27">
        <f>[1]整車總表!$C$191</f>
        <v>404</v>
      </c>
    </row>
    <row r="9" spans="1:10" s="116" customFormat="1">
      <c r="A9" s="154">
        <v>2</v>
      </c>
      <c r="B9" s="27">
        <f>SUM(C9:J9)</f>
        <v>194091</v>
      </c>
      <c r="C9" s="27">
        <f>[1]整車總表!$D$99</f>
        <v>42784</v>
      </c>
      <c r="D9" s="27">
        <f>[1]整車總表!$D$38</f>
        <v>122022</v>
      </c>
      <c r="E9" s="27">
        <f>[1]整車總表!$D$13</f>
        <v>17975</v>
      </c>
      <c r="F9" s="27">
        <f>[1]整車總表!$D$104</f>
        <v>2881</v>
      </c>
      <c r="G9" s="27">
        <f>[1]整車總表!$D$138</f>
        <v>1190</v>
      </c>
      <c r="H9" s="27">
        <f>[1]整車總表!$D$87</f>
        <v>7042</v>
      </c>
      <c r="I9" s="27">
        <f>[1]整車總表!$D$153</f>
        <v>197</v>
      </c>
      <c r="J9" s="27">
        <f>[1]整車總表!$D$191</f>
        <v>0</v>
      </c>
    </row>
    <row r="10" spans="1:10" s="116" customFormat="1">
      <c r="A10" s="155"/>
      <c r="B10" s="27">
        <f t="shared" ref="B10:B32" si="0">SUM(C10:J10)</f>
        <v>114628116</v>
      </c>
      <c r="C10" s="27">
        <f>[1]整車總表!$E$99</f>
        <v>39053081</v>
      </c>
      <c r="D10" s="27">
        <f>[1]整車總表!$E$38</f>
        <v>55113419</v>
      </c>
      <c r="E10" s="27">
        <f>[1]整車總表!$E$13</f>
        <v>11767066</v>
      </c>
      <c r="F10" s="27">
        <f>[1]整車總表!$E$104</f>
        <v>1981108</v>
      </c>
      <c r="G10" s="27">
        <f>[1]整車總表!$E$138</f>
        <v>731964</v>
      </c>
      <c r="H10" s="27">
        <f>[1]整車總表!$E$87</f>
        <v>5697769</v>
      </c>
      <c r="I10" s="27">
        <f>[1]整車總表!$E$153</f>
        <v>283709</v>
      </c>
      <c r="J10" s="27">
        <f>[1]整車總表!$E$191</f>
        <v>0</v>
      </c>
    </row>
    <row r="11" spans="1:10" s="116" customFormat="1">
      <c r="A11" s="154">
        <v>3</v>
      </c>
      <c r="B11" s="27">
        <f t="shared" si="0"/>
        <v>181590</v>
      </c>
      <c r="C11" s="27">
        <f>[1]整車總表!$F$99</f>
        <v>47338</v>
      </c>
      <c r="D11" s="27">
        <f>[1]整車總表!$F$38</f>
        <v>104731</v>
      </c>
      <c r="E11" s="27">
        <f>[1]整車總表!$F$13</f>
        <v>20359</v>
      </c>
      <c r="F11" s="27">
        <f>[1]整車總表!$F$104</f>
        <v>2005</v>
      </c>
      <c r="G11" s="27">
        <f>[1]整車總表!$F$138</f>
        <v>1571</v>
      </c>
      <c r="H11" s="27">
        <f>[1]整車總表!$F$87</f>
        <v>5395</v>
      </c>
      <c r="I11" s="27">
        <f>[1]整車總表!$F$153</f>
        <v>190</v>
      </c>
      <c r="J11" s="27">
        <f>[1]整車總表!$F$191</f>
        <v>1</v>
      </c>
    </row>
    <row r="12" spans="1:10" s="116" customFormat="1">
      <c r="A12" s="155"/>
      <c r="B12" s="27">
        <f t="shared" si="0"/>
        <v>112360054</v>
      </c>
      <c r="C12" s="27">
        <f>[1]整車總表!$G$99</f>
        <v>40218049</v>
      </c>
      <c r="D12" s="27">
        <f>[1]整車總表!$G$38</f>
        <v>49112595</v>
      </c>
      <c r="E12" s="27">
        <f>[1]整車總表!$G$13</f>
        <v>14455357</v>
      </c>
      <c r="F12" s="27">
        <f>[1]整車總表!$G$104</f>
        <v>1650972</v>
      </c>
      <c r="G12" s="27">
        <f>[1]整車總表!$G$138</f>
        <v>721437</v>
      </c>
      <c r="H12" s="27">
        <f>[1]整車總表!$G$87</f>
        <v>5877097</v>
      </c>
      <c r="I12" s="27">
        <f>[1]整車總表!$G$153</f>
        <v>322291</v>
      </c>
      <c r="J12" s="27">
        <f>[1]整車總表!$G$191</f>
        <v>2256</v>
      </c>
    </row>
    <row r="13" spans="1:10" s="116" customFormat="1">
      <c r="A13" s="154">
        <v>4</v>
      </c>
      <c r="B13" s="27">
        <f t="shared" si="0"/>
        <v>142038</v>
      </c>
      <c r="C13" s="27">
        <f>[1]整車總表!$H$99</f>
        <v>39192</v>
      </c>
      <c r="D13" s="27">
        <f>[1]整車總表!$H$38</f>
        <v>80736</v>
      </c>
      <c r="E13" s="27">
        <f>[1]整車總表!$H$13</f>
        <v>16471</v>
      </c>
      <c r="F13" s="27">
        <f>[1]整車總表!$H$104</f>
        <v>2100</v>
      </c>
      <c r="G13" s="27">
        <f>[1]整車總表!$H$138</f>
        <v>351</v>
      </c>
      <c r="H13" s="27">
        <f>[1]整車總表!$H$87</f>
        <v>2671</v>
      </c>
      <c r="I13" s="27">
        <f>[1]整車總表!$H$153</f>
        <v>517</v>
      </c>
      <c r="J13" s="27">
        <f>[1]整車總表!$H$191</f>
        <v>0</v>
      </c>
    </row>
    <row r="14" spans="1:10" s="116" customFormat="1">
      <c r="A14" s="155"/>
      <c r="B14" s="27">
        <f t="shared" si="0"/>
        <v>76900804</v>
      </c>
      <c r="C14" s="27">
        <f>[1]整車總表!$I$99</f>
        <v>29974233</v>
      </c>
      <c r="D14" s="27">
        <f>[1]整車總表!$I$38</f>
        <v>32998433</v>
      </c>
      <c r="E14" s="27">
        <f>[1]整車總表!$I$13</f>
        <v>9089465</v>
      </c>
      <c r="F14" s="27">
        <f>[1]整車總表!$I$104</f>
        <v>1176531</v>
      </c>
      <c r="G14" s="27">
        <f>[1]整車總表!$I$138</f>
        <v>260504</v>
      </c>
      <c r="H14" s="27">
        <f>[1]整車總表!$I$87</f>
        <v>3067443</v>
      </c>
      <c r="I14" s="27">
        <f>[1]整車總表!$I$153</f>
        <v>334195</v>
      </c>
      <c r="J14" s="27">
        <f>[1]整車總表!$I$191</f>
        <v>0</v>
      </c>
    </row>
    <row r="15" spans="1:10" s="116" customFormat="1">
      <c r="A15" s="156">
        <v>5</v>
      </c>
      <c r="B15" s="27">
        <f t="shared" si="0"/>
        <v>163691</v>
      </c>
      <c r="C15" s="27">
        <f>[1]整車總表!$J$99</f>
        <v>48209</v>
      </c>
      <c r="D15" s="27">
        <f>[1]整車總表!$J$38</f>
        <v>82074</v>
      </c>
      <c r="E15" s="27">
        <f>[1]整車總表!$J$13</f>
        <v>21141</v>
      </c>
      <c r="F15" s="27">
        <f>[1]整車總表!$J$104</f>
        <v>3915</v>
      </c>
      <c r="G15" s="27">
        <f>[1]整車總表!$J$138</f>
        <v>1009</v>
      </c>
      <c r="H15" s="27">
        <f>[1]整車總表!$J$87</f>
        <v>6628</v>
      </c>
      <c r="I15" s="27">
        <f>[1]整車總表!$J$153</f>
        <v>715</v>
      </c>
      <c r="J15" s="27">
        <f>[1]整車總表!$J$191</f>
        <v>0</v>
      </c>
    </row>
    <row r="16" spans="1:10" s="116" customFormat="1">
      <c r="A16" s="156"/>
      <c r="B16" s="27">
        <f t="shared" si="0"/>
        <v>110229381</v>
      </c>
      <c r="C16" s="27">
        <f>[1]整車總表!$K$99</f>
        <v>44877378</v>
      </c>
      <c r="D16" s="27">
        <f>[1]整車總表!$K$38</f>
        <v>41362055</v>
      </c>
      <c r="E16" s="27">
        <f>[1]整車總表!$K$13</f>
        <v>12068661</v>
      </c>
      <c r="F16" s="27">
        <f>[1]整車總表!$K$104</f>
        <v>3143811</v>
      </c>
      <c r="G16" s="27">
        <f>[1]整車總表!$K$138</f>
        <v>467717</v>
      </c>
      <c r="H16" s="27">
        <f>[1]整車總表!$K$87</f>
        <v>7099070</v>
      </c>
      <c r="I16" s="27">
        <f>[1]整車總表!$K$153</f>
        <v>1210689</v>
      </c>
      <c r="J16" s="27">
        <f>[1]整車總表!$K$191</f>
        <v>0</v>
      </c>
    </row>
    <row r="17" spans="1:10" s="116" customFormat="1">
      <c r="A17" s="154">
        <v>6</v>
      </c>
      <c r="B17" s="27">
        <f t="shared" si="0"/>
        <v>163415</v>
      </c>
      <c r="C17" s="27">
        <f>[1]整車總表!$L$99</f>
        <v>48817</v>
      </c>
      <c r="D17" s="27">
        <f>[1]整車總表!$L$38</f>
        <v>84757</v>
      </c>
      <c r="E17" s="27">
        <f>[1]整車總表!$L$13</f>
        <v>13830</v>
      </c>
      <c r="F17" s="27">
        <f>[1]整車總表!$L$104</f>
        <v>7105</v>
      </c>
      <c r="G17" s="27">
        <f>[1]整車總表!$L$138</f>
        <v>1747</v>
      </c>
      <c r="H17" s="27">
        <f>[1]整車總表!$L$87</f>
        <v>6114</v>
      </c>
      <c r="I17" s="27">
        <f>[1]整車總表!$L$153</f>
        <v>1012</v>
      </c>
      <c r="J17" s="27">
        <f>[1]整車總表!$L$191</f>
        <v>33</v>
      </c>
    </row>
    <row r="18" spans="1:10" s="116" customFormat="1">
      <c r="A18" s="155"/>
      <c r="B18" s="27">
        <f t="shared" si="0"/>
        <v>114858119</v>
      </c>
      <c r="C18" s="27">
        <f>[1]整車總表!$M$99</f>
        <v>41234996</v>
      </c>
      <c r="D18" s="27">
        <f>[1]整車總表!$M$38</f>
        <v>45892502</v>
      </c>
      <c r="E18" s="27">
        <f>[1]整車總表!$M$13</f>
        <v>11940285</v>
      </c>
      <c r="F18" s="27">
        <f>[1]整車總表!$M$104</f>
        <v>6349002</v>
      </c>
      <c r="G18" s="27">
        <f>[1]整車總表!$M$138</f>
        <v>1116844</v>
      </c>
      <c r="H18" s="27">
        <f>[1]整車總表!$M$87</f>
        <v>6583262</v>
      </c>
      <c r="I18" s="27">
        <f>[1]整車總表!$M$153</f>
        <v>1710456</v>
      </c>
      <c r="J18" s="27">
        <f>[1]整車總表!$M$191</f>
        <v>30772</v>
      </c>
    </row>
    <row r="19" spans="1:10" s="116" customFormat="1">
      <c r="A19" s="154">
        <v>7</v>
      </c>
      <c r="B19" s="27">
        <f t="shared" si="0"/>
        <v>171589</v>
      </c>
      <c r="C19" s="27">
        <f>[1]整車總表!$N$99</f>
        <v>49043</v>
      </c>
      <c r="D19" s="27">
        <f>[1]整車總表!$N$38</f>
        <v>81891</v>
      </c>
      <c r="E19" s="27">
        <f>[1]整車總表!$N$13</f>
        <v>19363</v>
      </c>
      <c r="F19" s="27">
        <f>[1]整車總表!$N$104</f>
        <v>6339</v>
      </c>
      <c r="G19" s="27">
        <f>[1]整車總表!$N$138</f>
        <v>782</v>
      </c>
      <c r="H19" s="27">
        <f>[1]整車總表!$N$87</f>
        <v>13023</v>
      </c>
      <c r="I19" s="27">
        <f>[1]整車總表!$N$153</f>
        <v>953</v>
      </c>
      <c r="J19" s="27">
        <f>[1]整車總表!$N$191</f>
        <v>195</v>
      </c>
    </row>
    <row r="20" spans="1:10" s="116" customFormat="1">
      <c r="A20" s="155"/>
      <c r="B20" s="27">
        <f t="shared" si="0"/>
        <v>128822896</v>
      </c>
      <c r="C20" s="27">
        <f>[1]整車總表!$O$99</f>
        <v>41123602</v>
      </c>
      <c r="D20" s="27">
        <f>[1]整車總表!$O$38</f>
        <v>54127269</v>
      </c>
      <c r="E20" s="27">
        <f>[1]整車總表!$O$13</f>
        <v>15619686</v>
      </c>
      <c r="F20" s="27">
        <f>[1]整車總表!$O$104</f>
        <v>5849298</v>
      </c>
      <c r="G20" s="27">
        <f>[1]整車總表!$O$138</f>
        <v>334431</v>
      </c>
      <c r="H20" s="27">
        <f>[1]整車總表!$O$87</f>
        <v>10678010</v>
      </c>
      <c r="I20" s="27">
        <f>[1]整車總表!$O$153</f>
        <v>1067586</v>
      </c>
      <c r="J20" s="27">
        <f>[1]整車總表!$O$191</f>
        <v>23014</v>
      </c>
    </row>
    <row r="21" spans="1:10" s="116" customFormat="1">
      <c r="A21" s="154">
        <v>8</v>
      </c>
      <c r="B21" s="27">
        <f t="shared" si="0"/>
        <v>214054</v>
      </c>
      <c r="C21" s="27">
        <f>[1]整車總表!$P$99</f>
        <v>66600</v>
      </c>
      <c r="D21" s="27">
        <f>[1]整車總表!$P$38</f>
        <v>98003</v>
      </c>
      <c r="E21" s="27">
        <f>[1]整車總表!$P$13</f>
        <v>21659</v>
      </c>
      <c r="F21" s="27">
        <f>[1]整車總表!$P$104</f>
        <v>6477</v>
      </c>
      <c r="G21" s="27">
        <f>[1]整車總表!$P$138</f>
        <v>1420</v>
      </c>
      <c r="H21" s="27">
        <f>[1]整車總表!$P$87</f>
        <v>18123</v>
      </c>
      <c r="I21" s="27">
        <f>[1]整車總表!$P$153</f>
        <v>1762</v>
      </c>
      <c r="J21" s="27">
        <f>[1]整車總表!$P$191</f>
        <v>10</v>
      </c>
    </row>
    <row r="22" spans="1:10" s="116" customFormat="1">
      <c r="A22" s="155"/>
      <c r="B22" s="27">
        <f t="shared" si="0"/>
        <v>160118079</v>
      </c>
      <c r="C22" s="27">
        <f>[1]整車總表!$Q$99</f>
        <v>52604629</v>
      </c>
      <c r="D22" s="27">
        <f>[1]整車總表!$Q$38</f>
        <v>68133996</v>
      </c>
      <c r="E22" s="27">
        <f>[1]整車總表!$Q$13</f>
        <v>15864386</v>
      </c>
      <c r="F22" s="27">
        <f>[1]整車總表!$Q$104</f>
        <v>5680238</v>
      </c>
      <c r="G22" s="27">
        <f>[1]整車總表!$Q$138</f>
        <v>1221577</v>
      </c>
      <c r="H22" s="27">
        <f>[1]整車總表!$Q$87</f>
        <v>14298337</v>
      </c>
      <c r="I22" s="27">
        <f>[1]整車總表!$Q$153</f>
        <v>2307269</v>
      </c>
      <c r="J22" s="27">
        <f>[1]整車總表!$Q$191</f>
        <v>7647</v>
      </c>
    </row>
    <row r="23" spans="1:10" s="116" customFormat="1">
      <c r="A23" s="154">
        <v>9</v>
      </c>
      <c r="B23" s="27">
        <f t="shared" si="0"/>
        <v>203892</v>
      </c>
      <c r="C23" s="27">
        <f>[1]整車總表!$R$99</f>
        <v>53178</v>
      </c>
      <c r="D23" s="27">
        <f>[1]整車總表!$R$38</f>
        <v>106775</v>
      </c>
      <c r="E23" s="27">
        <f>[1]整車總表!$R$13</f>
        <v>21997</v>
      </c>
      <c r="F23" s="27">
        <f>[1]整車總表!$R$104</f>
        <v>5353</v>
      </c>
      <c r="G23" s="27">
        <f>[1]整車總表!$R$138</f>
        <v>1084</v>
      </c>
      <c r="H23" s="27">
        <f>[1]整車總表!$R$87</f>
        <v>13802</v>
      </c>
      <c r="I23" s="27">
        <f>[1]整車總表!$R$153</f>
        <v>1676</v>
      </c>
      <c r="J23" s="27">
        <f>[1]整車總表!$R$191</f>
        <v>27</v>
      </c>
    </row>
    <row r="24" spans="1:10" s="116" customFormat="1">
      <c r="A24" s="155"/>
      <c r="B24" s="27">
        <f t="shared" si="0"/>
        <v>141602302</v>
      </c>
      <c r="C24" s="27">
        <f>[1]整車總表!$S$99</f>
        <v>44135696</v>
      </c>
      <c r="D24" s="27">
        <f>[1]整車總表!$S$38</f>
        <v>64016056</v>
      </c>
      <c r="E24" s="27">
        <f>[1]整車總表!$S$13</f>
        <v>14672657</v>
      </c>
      <c r="F24" s="27">
        <f>[1]整車總表!$S$104</f>
        <v>4533120</v>
      </c>
      <c r="G24" s="27">
        <f>[1]整車總表!$S$138</f>
        <v>628066</v>
      </c>
      <c r="H24" s="27">
        <f>[1]整車總表!$S$87</f>
        <v>11549129</v>
      </c>
      <c r="I24" s="27">
        <f>[1]整車總表!$S$153</f>
        <v>2058810</v>
      </c>
      <c r="J24" s="27">
        <f>[1]整車總表!$S$191</f>
        <v>8768</v>
      </c>
    </row>
    <row r="25" spans="1:10" s="116" customFormat="1">
      <c r="A25" s="154">
        <v>10</v>
      </c>
      <c r="B25" s="27">
        <f t="shared" si="0"/>
        <v>0</v>
      </c>
      <c r="C25" s="27">
        <f>[1]整車總表!$T$99</f>
        <v>0</v>
      </c>
      <c r="D25" s="27">
        <f>[1]整車總表!$T$38</f>
        <v>0</v>
      </c>
      <c r="E25" s="27">
        <f>[1]整車總表!$T$13</f>
        <v>0</v>
      </c>
      <c r="F25" s="27">
        <f>[1]整車總表!$T$104</f>
        <v>0</v>
      </c>
      <c r="G25" s="27">
        <f>[1]整車總表!$T$138</f>
        <v>0</v>
      </c>
      <c r="H25" s="27">
        <f>[1]整車總表!$T$87</f>
        <v>0</v>
      </c>
      <c r="I25" s="27">
        <f>[1]整車總表!$T$153</f>
        <v>0</v>
      </c>
      <c r="J25" s="27">
        <f>[1]整車總表!$T$191</f>
        <v>0</v>
      </c>
    </row>
    <row r="26" spans="1:10" s="116" customFormat="1">
      <c r="A26" s="155"/>
      <c r="B26" s="27">
        <f t="shared" si="0"/>
        <v>0</v>
      </c>
      <c r="C26" s="27">
        <f>[1]整車總表!$U$99</f>
        <v>0</v>
      </c>
      <c r="D26" s="27">
        <f>[1]整車總表!$U$38</f>
        <v>0</v>
      </c>
      <c r="E26" s="27">
        <f>[1]整車總表!$U$13</f>
        <v>0</v>
      </c>
      <c r="F26" s="27">
        <f>[1]整車總表!$U$104</f>
        <v>0</v>
      </c>
      <c r="G26" s="27">
        <f>[1]整車總表!$U$138</f>
        <v>0</v>
      </c>
      <c r="H26" s="27">
        <f>[1]整車總表!$U$87</f>
        <v>0</v>
      </c>
      <c r="I26" s="27">
        <f>[1]整車總表!$U$153</f>
        <v>0</v>
      </c>
      <c r="J26" s="27">
        <f>[1]整車總表!$U$191</f>
        <v>0</v>
      </c>
    </row>
    <row r="27" spans="1:10" s="116" customFormat="1">
      <c r="A27" s="154">
        <v>11</v>
      </c>
      <c r="B27" s="27">
        <f t="shared" si="0"/>
        <v>0</v>
      </c>
      <c r="C27" s="27">
        <f>[1]整車總表!$V$99</f>
        <v>0</v>
      </c>
      <c r="D27" s="27">
        <f>[1]整車總表!$V$38</f>
        <v>0</v>
      </c>
      <c r="E27" s="27">
        <f>[1]整車總表!$V$13</f>
        <v>0</v>
      </c>
      <c r="F27" s="27">
        <f>[1]整車總表!$V$104</f>
        <v>0</v>
      </c>
      <c r="G27" s="27">
        <f>[1]整車總表!$V$138</f>
        <v>0</v>
      </c>
      <c r="H27" s="27">
        <f>[1]整車總表!$V$87</f>
        <v>0</v>
      </c>
      <c r="I27" s="27">
        <f>[1]整車總表!$V$153</f>
        <v>0</v>
      </c>
      <c r="J27" s="27">
        <f>[1]整車總表!$V$191</f>
        <v>0</v>
      </c>
    </row>
    <row r="28" spans="1:10" s="116" customFormat="1">
      <c r="A28" s="155"/>
      <c r="B28" s="27">
        <f t="shared" si="0"/>
        <v>0</v>
      </c>
      <c r="C28" s="27">
        <f>[1]整車總表!$W$99</f>
        <v>0</v>
      </c>
      <c r="D28" s="27">
        <f>[1]整車總表!$W$38</f>
        <v>0</v>
      </c>
      <c r="E28" s="27">
        <f>[1]整車總表!$W$13</f>
        <v>0</v>
      </c>
      <c r="F28" s="27">
        <f>[1]整車總表!$W$104</f>
        <v>0</v>
      </c>
      <c r="G28" s="27">
        <f>[1]整車總表!$W$138</f>
        <v>0</v>
      </c>
      <c r="H28" s="27">
        <f>[1]整車總表!$W$87</f>
        <v>0</v>
      </c>
      <c r="I28" s="27">
        <f>[1]整車總表!$W$153</f>
        <v>0</v>
      </c>
      <c r="J28" s="27">
        <f>[1]整車總表!$W$191</f>
        <v>0</v>
      </c>
    </row>
    <row r="29" spans="1:10" s="116" customFormat="1">
      <c r="A29" s="154">
        <v>12</v>
      </c>
      <c r="B29" s="27">
        <f t="shared" si="0"/>
        <v>0</v>
      </c>
      <c r="C29" s="27">
        <f>[1]整車總表!$X$99</f>
        <v>0</v>
      </c>
      <c r="D29" s="27">
        <f>[1]整車總表!$X$38</f>
        <v>0</v>
      </c>
      <c r="E29" s="27">
        <f>[1]整車總表!$X$13</f>
        <v>0</v>
      </c>
      <c r="F29" s="27">
        <f>[1]整車總表!$X$104</f>
        <v>0</v>
      </c>
      <c r="G29" s="27">
        <f>[1]整車總表!$X$138</f>
        <v>0</v>
      </c>
      <c r="H29" s="27">
        <f>[1]整車總表!$X$87</f>
        <v>0</v>
      </c>
      <c r="I29" s="27">
        <f>[1]整車總表!$X$153</f>
        <v>0</v>
      </c>
      <c r="J29" s="27">
        <f>[1]整車總表!$X$191</f>
        <v>0</v>
      </c>
    </row>
    <row r="30" spans="1:10" s="116" customFormat="1">
      <c r="A30" s="155"/>
      <c r="B30" s="27">
        <f t="shared" si="0"/>
        <v>0</v>
      </c>
      <c r="C30" s="27">
        <f>[1]整車總表!$Y$99</f>
        <v>0</v>
      </c>
      <c r="D30" s="27">
        <f>[1]整車總表!$Y$38</f>
        <v>0</v>
      </c>
      <c r="E30" s="27">
        <f>[1]整車總表!$Y$13</f>
        <v>0</v>
      </c>
      <c r="F30" s="27">
        <f>[1]整車總表!$Y$104</f>
        <v>0</v>
      </c>
      <c r="G30" s="27">
        <f>[1]整車總表!$Y$138</f>
        <v>0</v>
      </c>
      <c r="H30" s="27">
        <f>[1]整車總表!$Y$87</f>
        <v>0</v>
      </c>
      <c r="I30" s="27">
        <f>[1]整車總表!$Y$153</f>
        <v>0</v>
      </c>
      <c r="J30" s="27">
        <f>[1]整車總表!$Y$191</f>
        <v>0</v>
      </c>
    </row>
    <row r="31" spans="1:10" s="157" customFormat="1">
      <c r="A31" s="543" t="s">
        <v>125</v>
      </c>
      <c r="B31" s="35">
        <f t="shared" si="0"/>
        <v>1656638</v>
      </c>
      <c r="C31" s="35">
        <f>[1]整車總表!$Z$99</f>
        <v>455047</v>
      </c>
      <c r="D31" s="35">
        <f>[1]整車總表!$Z$38</f>
        <v>884412</v>
      </c>
      <c r="E31" s="35">
        <f>[1]整車總表!$Z$13</f>
        <v>181000</v>
      </c>
      <c r="F31" s="35">
        <f>[1]整車總表!$Z$104</f>
        <v>39201</v>
      </c>
      <c r="G31" s="35">
        <f>[1]整車總表!$Z$138</f>
        <v>10373</v>
      </c>
      <c r="H31" s="35">
        <f>[1]整車總表!$Z$87</f>
        <v>78951</v>
      </c>
      <c r="I31" s="35">
        <f>[1]整車總表!$Z$153</f>
        <v>7386</v>
      </c>
      <c r="J31" s="35">
        <f>[1]整車總表!$Z$191</f>
        <v>268</v>
      </c>
    </row>
    <row r="32" spans="1:10" s="157" customFormat="1">
      <c r="A32" s="544"/>
      <c r="B32" s="35">
        <f t="shared" si="0"/>
        <v>1090965346</v>
      </c>
      <c r="C32" s="35">
        <f>[1]整車總表!$AA$99</f>
        <v>381117346</v>
      </c>
      <c r="D32" s="35">
        <f>[1]整車總表!$AA$38</f>
        <v>467913824</v>
      </c>
      <c r="E32" s="35">
        <f>[1]整車總表!$AA$13</f>
        <v>122639845</v>
      </c>
      <c r="F32" s="35">
        <f>[1]整車總表!$AA$104</f>
        <v>32854647</v>
      </c>
      <c r="G32" s="35">
        <f>[1]整車總表!$AA$138</f>
        <v>6480788</v>
      </c>
      <c r="H32" s="35">
        <f>[1]整車總表!$AA$87</f>
        <v>70440001</v>
      </c>
      <c r="I32" s="35">
        <f>[1]整車總表!$AA$153</f>
        <v>9446034</v>
      </c>
      <c r="J32" s="35">
        <f>[1]整車總表!$AA$191</f>
        <v>72861</v>
      </c>
    </row>
    <row r="33" spans="1:10" s="157" customFormat="1" ht="12.6" customHeight="1">
      <c r="A33" s="158"/>
      <c r="B33" s="43"/>
      <c r="C33" s="43"/>
      <c r="D33" s="43"/>
      <c r="E33" s="43"/>
      <c r="F33" s="43"/>
      <c r="G33" s="43"/>
      <c r="H33" s="43"/>
      <c r="I33" s="43"/>
      <c r="J33" s="43"/>
    </row>
    <row r="34" spans="1:10" s="159" customFormat="1">
      <c r="A34" s="60" t="s">
        <v>126</v>
      </c>
    </row>
    <row r="35" spans="1:10" s="116" customFormat="1">
      <c r="A35" s="160"/>
    </row>
  </sheetData>
  <mergeCells count="1">
    <mergeCell ref="A31:A32"/>
  </mergeCells>
  <phoneticPr fontId="3" type="noConversion"/>
  <pageMargins left="0.51181102362204722" right="0.51181102362204722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workbookViewId="0">
      <selection activeCell="B1" sqref="B1"/>
    </sheetView>
  </sheetViews>
  <sheetFormatPr defaultRowHeight="16.2"/>
  <cols>
    <col min="1" max="1" width="7.109375" style="5" customWidth="1"/>
    <col min="2" max="2" width="11.21875" style="5" customWidth="1"/>
    <col min="3" max="3" width="12.33203125" style="65" customWidth="1"/>
    <col min="4" max="4" width="10" style="135" customWidth="1"/>
    <col min="5" max="5" width="15.6640625" style="5" customWidth="1"/>
    <col min="6" max="6" width="15.109375" style="65" customWidth="1"/>
    <col min="7" max="7" width="11.109375" style="135" customWidth="1"/>
    <col min="8" max="256" width="8.88671875" style="5"/>
    <col min="257" max="257" width="7.109375" style="5" customWidth="1"/>
    <col min="258" max="258" width="11.21875" style="5" customWidth="1"/>
    <col min="259" max="259" width="12.33203125" style="5" customWidth="1"/>
    <col min="260" max="260" width="10" style="5" customWidth="1"/>
    <col min="261" max="261" width="15.6640625" style="5" customWidth="1"/>
    <col min="262" max="262" width="15.109375" style="5" customWidth="1"/>
    <col min="263" max="263" width="11.109375" style="5" customWidth="1"/>
    <col min="264" max="512" width="8.88671875" style="5"/>
    <col min="513" max="513" width="7.109375" style="5" customWidth="1"/>
    <col min="514" max="514" width="11.21875" style="5" customWidth="1"/>
    <col min="515" max="515" width="12.33203125" style="5" customWidth="1"/>
    <col min="516" max="516" width="10" style="5" customWidth="1"/>
    <col min="517" max="517" width="15.6640625" style="5" customWidth="1"/>
    <col min="518" max="518" width="15.109375" style="5" customWidth="1"/>
    <col min="519" max="519" width="11.109375" style="5" customWidth="1"/>
    <col min="520" max="768" width="8.88671875" style="5"/>
    <col min="769" max="769" width="7.109375" style="5" customWidth="1"/>
    <col min="770" max="770" width="11.21875" style="5" customWidth="1"/>
    <col min="771" max="771" width="12.33203125" style="5" customWidth="1"/>
    <col min="772" max="772" width="10" style="5" customWidth="1"/>
    <col min="773" max="773" width="15.6640625" style="5" customWidth="1"/>
    <col min="774" max="774" width="15.109375" style="5" customWidth="1"/>
    <col min="775" max="775" width="11.109375" style="5" customWidth="1"/>
    <col min="776" max="1024" width="8.88671875" style="5"/>
    <col min="1025" max="1025" width="7.109375" style="5" customWidth="1"/>
    <col min="1026" max="1026" width="11.21875" style="5" customWidth="1"/>
    <col min="1027" max="1027" width="12.33203125" style="5" customWidth="1"/>
    <col min="1028" max="1028" width="10" style="5" customWidth="1"/>
    <col min="1029" max="1029" width="15.6640625" style="5" customWidth="1"/>
    <col min="1030" max="1030" width="15.109375" style="5" customWidth="1"/>
    <col min="1031" max="1031" width="11.109375" style="5" customWidth="1"/>
    <col min="1032" max="1280" width="8.88671875" style="5"/>
    <col min="1281" max="1281" width="7.109375" style="5" customWidth="1"/>
    <col min="1282" max="1282" width="11.21875" style="5" customWidth="1"/>
    <col min="1283" max="1283" width="12.33203125" style="5" customWidth="1"/>
    <col min="1284" max="1284" width="10" style="5" customWidth="1"/>
    <col min="1285" max="1285" width="15.6640625" style="5" customWidth="1"/>
    <col min="1286" max="1286" width="15.109375" style="5" customWidth="1"/>
    <col min="1287" max="1287" width="11.109375" style="5" customWidth="1"/>
    <col min="1288" max="1536" width="8.88671875" style="5"/>
    <col min="1537" max="1537" width="7.109375" style="5" customWidth="1"/>
    <col min="1538" max="1538" width="11.21875" style="5" customWidth="1"/>
    <col min="1539" max="1539" width="12.33203125" style="5" customWidth="1"/>
    <col min="1540" max="1540" width="10" style="5" customWidth="1"/>
    <col min="1541" max="1541" width="15.6640625" style="5" customWidth="1"/>
    <col min="1542" max="1542" width="15.109375" style="5" customWidth="1"/>
    <col min="1543" max="1543" width="11.109375" style="5" customWidth="1"/>
    <col min="1544" max="1792" width="8.88671875" style="5"/>
    <col min="1793" max="1793" width="7.109375" style="5" customWidth="1"/>
    <col min="1794" max="1794" width="11.21875" style="5" customWidth="1"/>
    <col min="1795" max="1795" width="12.33203125" style="5" customWidth="1"/>
    <col min="1796" max="1796" width="10" style="5" customWidth="1"/>
    <col min="1797" max="1797" width="15.6640625" style="5" customWidth="1"/>
    <col min="1798" max="1798" width="15.109375" style="5" customWidth="1"/>
    <col min="1799" max="1799" width="11.109375" style="5" customWidth="1"/>
    <col min="1800" max="2048" width="8.88671875" style="5"/>
    <col min="2049" max="2049" width="7.109375" style="5" customWidth="1"/>
    <col min="2050" max="2050" width="11.21875" style="5" customWidth="1"/>
    <col min="2051" max="2051" width="12.33203125" style="5" customWidth="1"/>
    <col min="2052" max="2052" width="10" style="5" customWidth="1"/>
    <col min="2053" max="2053" width="15.6640625" style="5" customWidth="1"/>
    <col min="2054" max="2054" width="15.109375" style="5" customWidth="1"/>
    <col min="2055" max="2055" width="11.109375" style="5" customWidth="1"/>
    <col min="2056" max="2304" width="8.88671875" style="5"/>
    <col min="2305" max="2305" width="7.109375" style="5" customWidth="1"/>
    <col min="2306" max="2306" width="11.21875" style="5" customWidth="1"/>
    <col min="2307" max="2307" width="12.33203125" style="5" customWidth="1"/>
    <col min="2308" max="2308" width="10" style="5" customWidth="1"/>
    <col min="2309" max="2309" width="15.6640625" style="5" customWidth="1"/>
    <col min="2310" max="2310" width="15.109375" style="5" customWidth="1"/>
    <col min="2311" max="2311" width="11.109375" style="5" customWidth="1"/>
    <col min="2312" max="2560" width="8.88671875" style="5"/>
    <col min="2561" max="2561" width="7.109375" style="5" customWidth="1"/>
    <col min="2562" max="2562" width="11.21875" style="5" customWidth="1"/>
    <col min="2563" max="2563" width="12.33203125" style="5" customWidth="1"/>
    <col min="2564" max="2564" width="10" style="5" customWidth="1"/>
    <col min="2565" max="2565" width="15.6640625" style="5" customWidth="1"/>
    <col min="2566" max="2566" width="15.109375" style="5" customWidth="1"/>
    <col min="2567" max="2567" width="11.109375" style="5" customWidth="1"/>
    <col min="2568" max="2816" width="8.88671875" style="5"/>
    <col min="2817" max="2817" width="7.109375" style="5" customWidth="1"/>
    <col min="2818" max="2818" width="11.21875" style="5" customWidth="1"/>
    <col min="2819" max="2819" width="12.33203125" style="5" customWidth="1"/>
    <col min="2820" max="2820" width="10" style="5" customWidth="1"/>
    <col min="2821" max="2821" width="15.6640625" style="5" customWidth="1"/>
    <col min="2822" max="2822" width="15.109375" style="5" customWidth="1"/>
    <col min="2823" max="2823" width="11.109375" style="5" customWidth="1"/>
    <col min="2824" max="3072" width="8.88671875" style="5"/>
    <col min="3073" max="3073" width="7.109375" style="5" customWidth="1"/>
    <col min="3074" max="3074" width="11.21875" style="5" customWidth="1"/>
    <col min="3075" max="3075" width="12.33203125" style="5" customWidth="1"/>
    <col min="3076" max="3076" width="10" style="5" customWidth="1"/>
    <col min="3077" max="3077" width="15.6640625" style="5" customWidth="1"/>
    <col min="3078" max="3078" width="15.109375" style="5" customWidth="1"/>
    <col min="3079" max="3079" width="11.109375" style="5" customWidth="1"/>
    <col min="3080" max="3328" width="8.88671875" style="5"/>
    <col min="3329" max="3329" width="7.109375" style="5" customWidth="1"/>
    <col min="3330" max="3330" width="11.21875" style="5" customWidth="1"/>
    <col min="3331" max="3331" width="12.33203125" style="5" customWidth="1"/>
    <col min="3332" max="3332" width="10" style="5" customWidth="1"/>
    <col min="3333" max="3333" width="15.6640625" style="5" customWidth="1"/>
    <col min="3334" max="3334" width="15.109375" style="5" customWidth="1"/>
    <col min="3335" max="3335" width="11.109375" style="5" customWidth="1"/>
    <col min="3336" max="3584" width="8.88671875" style="5"/>
    <col min="3585" max="3585" width="7.109375" style="5" customWidth="1"/>
    <col min="3586" max="3586" width="11.21875" style="5" customWidth="1"/>
    <col min="3587" max="3587" width="12.33203125" style="5" customWidth="1"/>
    <col min="3588" max="3588" width="10" style="5" customWidth="1"/>
    <col min="3589" max="3589" width="15.6640625" style="5" customWidth="1"/>
    <col min="3590" max="3590" width="15.109375" style="5" customWidth="1"/>
    <col min="3591" max="3591" width="11.109375" style="5" customWidth="1"/>
    <col min="3592" max="3840" width="8.88671875" style="5"/>
    <col min="3841" max="3841" width="7.109375" style="5" customWidth="1"/>
    <col min="3842" max="3842" width="11.21875" style="5" customWidth="1"/>
    <col min="3843" max="3843" width="12.33203125" style="5" customWidth="1"/>
    <col min="3844" max="3844" width="10" style="5" customWidth="1"/>
    <col min="3845" max="3845" width="15.6640625" style="5" customWidth="1"/>
    <col min="3846" max="3846" width="15.109375" style="5" customWidth="1"/>
    <col min="3847" max="3847" width="11.109375" style="5" customWidth="1"/>
    <col min="3848" max="4096" width="8.88671875" style="5"/>
    <col min="4097" max="4097" width="7.109375" style="5" customWidth="1"/>
    <col min="4098" max="4098" width="11.21875" style="5" customWidth="1"/>
    <col min="4099" max="4099" width="12.33203125" style="5" customWidth="1"/>
    <col min="4100" max="4100" width="10" style="5" customWidth="1"/>
    <col min="4101" max="4101" width="15.6640625" style="5" customWidth="1"/>
    <col min="4102" max="4102" width="15.109375" style="5" customWidth="1"/>
    <col min="4103" max="4103" width="11.109375" style="5" customWidth="1"/>
    <col min="4104" max="4352" width="8.88671875" style="5"/>
    <col min="4353" max="4353" width="7.109375" style="5" customWidth="1"/>
    <col min="4354" max="4354" width="11.21875" style="5" customWidth="1"/>
    <col min="4355" max="4355" width="12.33203125" style="5" customWidth="1"/>
    <col min="4356" max="4356" width="10" style="5" customWidth="1"/>
    <col min="4357" max="4357" width="15.6640625" style="5" customWidth="1"/>
    <col min="4358" max="4358" width="15.109375" style="5" customWidth="1"/>
    <col min="4359" max="4359" width="11.109375" style="5" customWidth="1"/>
    <col min="4360" max="4608" width="8.88671875" style="5"/>
    <col min="4609" max="4609" width="7.109375" style="5" customWidth="1"/>
    <col min="4610" max="4610" width="11.21875" style="5" customWidth="1"/>
    <col min="4611" max="4611" width="12.33203125" style="5" customWidth="1"/>
    <col min="4612" max="4612" width="10" style="5" customWidth="1"/>
    <col min="4613" max="4613" width="15.6640625" style="5" customWidth="1"/>
    <col min="4614" max="4614" width="15.109375" style="5" customWidth="1"/>
    <col min="4615" max="4615" width="11.109375" style="5" customWidth="1"/>
    <col min="4616" max="4864" width="8.88671875" style="5"/>
    <col min="4865" max="4865" width="7.109375" style="5" customWidth="1"/>
    <col min="4866" max="4866" width="11.21875" style="5" customWidth="1"/>
    <col min="4867" max="4867" width="12.33203125" style="5" customWidth="1"/>
    <col min="4868" max="4868" width="10" style="5" customWidth="1"/>
    <col min="4869" max="4869" width="15.6640625" style="5" customWidth="1"/>
    <col min="4870" max="4870" width="15.109375" style="5" customWidth="1"/>
    <col min="4871" max="4871" width="11.109375" style="5" customWidth="1"/>
    <col min="4872" max="5120" width="8.88671875" style="5"/>
    <col min="5121" max="5121" width="7.109375" style="5" customWidth="1"/>
    <col min="5122" max="5122" width="11.21875" style="5" customWidth="1"/>
    <col min="5123" max="5123" width="12.33203125" style="5" customWidth="1"/>
    <col min="5124" max="5124" width="10" style="5" customWidth="1"/>
    <col min="5125" max="5125" width="15.6640625" style="5" customWidth="1"/>
    <col min="5126" max="5126" width="15.109375" style="5" customWidth="1"/>
    <col min="5127" max="5127" width="11.109375" style="5" customWidth="1"/>
    <col min="5128" max="5376" width="8.88671875" style="5"/>
    <col min="5377" max="5377" width="7.109375" style="5" customWidth="1"/>
    <col min="5378" max="5378" width="11.21875" style="5" customWidth="1"/>
    <col min="5379" max="5379" width="12.33203125" style="5" customWidth="1"/>
    <col min="5380" max="5380" width="10" style="5" customWidth="1"/>
    <col min="5381" max="5381" width="15.6640625" style="5" customWidth="1"/>
    <col min="5382" max="5382" width="15.109375" style="5" customWidth="1"/>
    <col min="5383" max="5383" width="11.109375" style="5" customWidth="1"/>
    <col min="5384" max="5632" width="8.88671875" style="5"/>
    <col min="5633" max="5633" width="7.109375" style="5" customWidth="1"/>
    <col min="5634" max="5634" width="11.21875" style="5" customWidth="1"/>
    <col min="5635" max="5635" width="12.33203125" style="5" customWidth="1"/>
    <col min="5636" max="5636" width="10" style="5" customWidth="1"/>
    <col min="5637" max="5637" width="15.6640625" style="5" customWidth="1"/>
    <col min="5638" max="5638" width="15.109375" style="5" customWidth="1"/>
    <col min="5639" max="5639" width="11.109375" style="5" customWidth="1"/>
    <col min="5640" max="5888" width="8.88671875" style="5"/>
    <col min="5889" max="5889" width="7.109375" style="5" customWidth="1"/>
    <col min="5890" max="5890" width="11.21875" style="5" customWidth="1"/>
    <col min="5891" max="5891" width="12.33203125" style="5" customWidth="1"/>
    <col min="5892" max="5892" width="10" style="5" customWidth="1"/>
    <col min="5893" max="5893" width="15.6640625" style="5" customWidth="1"/>
    <col min="5894" max="5894" width="15.109375" style="5" customWidth="1"/>
    <col min="5895" max="5895" width="11.109375" style="5" customWidth="1"/>
    <col min="5896" max="6144" width="8.88671875" style="5"/>
    <col min="6145" max="6145" width="7.109375" style="5" customWidth="1"/>
    <col min="6146" max="6146" width="11.21875" style="5" customWidth="1"/>
    <col min="6147" max="6147" width="12.33203125" style="5" customWidth="1"/>
    <col min="6148" max="6148" width="10" style="5" customWidth="1"/>
    <col min="6149" max="6149" width="15.6640625" style="5" customWidth="1"/>
    <col min="6150" max="6150" width="15.109375" style="5" customWidth="1"/>
    <col min="6151" max="6151" width="11.109375" style="5" customWidth="1"/>
    <col min="6152" max="6400" width="8.88671875" style="5"/>
    <col min="6401" max="6401" width="7.109375" style="5" customWidth="1"/>
    <col min="6402" max="6402" width="11.21875" style="5" customWidth="1"/>
    <col min="6403" max="6403" width="12.33203125" style="5" customWidth="1"/>
    <col min="6404" max="6404" width="10" style="5" customWidth="1"/>
    <col min="6405" max="6405" width="15.6640625" style="5" customWidth="1"/>
    <col min="6406" max="6406" width="15.109375" style="5" customWidth="1"/>
    <col min="6407" max="6407" width="11.109375" style="5" customWidth="1"/>
    <col min="6408" max="6656" width="8.88671875" style="5"/>
    <col min="6657" max="6657" width="7.109375" style="5" customWidth="1"/>
    <col min="6658" max="6658" width="11.21875" style="5" customWidth="1"/>
    <col min="6659" max="6659" width="12.33203125" style="5" customWidth="1"/>
    <col min="6660" max="6660" width="10" style="5" customWidth="1"/>
    <col min="6661" max="6661" width="15.6640625" style="5" customWidth="1"/>
    <col min="6662" max="6662" width="15.109375" style="5" customWidth="1"/>
    <col min="6663" max="6663" width="11.109375" style="5" customWidth="1"/>
    <col min="6664" max="6912" width="8.88671875" style="5"/>
    <col min="6913" max="6913" width="7.109375" style="5" customWidth="1"/>
    <col min="6914" max="6914" width="11.21875" style="5" customWidth="1"/>
    <col min="6915" max="6915" width="12.33203125" style="5" customWidth="1"/>
    <col min="6916" max="6916" width="10" style="5" customWidth="1"/>
    <col min="6917" max="6917" width="15.6640625" style="5" customWidth="1"/>
    <col min="6918" max="6918" width="15.109375" style="5" customWidth="1"/>
    <col min="6919" max="6919" width="11.109375" style="5" customWidth="1"/>
    <col min="6920" max="7168" width="8.88671875" style="5"/>
    <col min="7169" max="7169" width="7.109375" style="5" customWidth="1"/>
    <col min="7170" max="7170" width="11.21875" style="5" customWidth="1"/>
    <col min="7171" max="7171" width="12.33203125" style="5" customWidth="1"/>
    <col min="7172" max="7172" width="10" style="5" customWidth="1"/>
    <col min="7173" max="7173" width="15.6640625" style="5" customWidth="1"/>
    <col min="7174" max="7174" width="15.109375" style="5" customWidth="1"/>
    <col min="7175" max="7175" width="11.109375" style="5" customWidth="1"/>
    <col min="7176" max="7424" width="8.88671875" style="5"/>
    <col min="7425" max="7425" width="7.109375" style="5" customWidth="1"/>
    <col min="7426" max="7426" width="11.21875" style="5" customWidth="1"/>
    <col min="7427" max="7427" width="12.33203125" style="5" customWidth="1"/>
    <col min="7428" max="7428" width="10" style="5" customWidth="1"/>
    <col min="7429" max="7429" width="15.6640625" style="5" customWidth="1"/>
    <col min="7430" max="7430" width="15.109375" style="5" customWidth="1"/>
    <col min="7431" max="7431" width="11.109375" style="5" customWidth="1"/>
    <col min="7432" max="7680" width="8.88671875" style="5"/>
    <col min="7681" max="7681" width="7.109375" style="5" customWidth="1"/>
    <col min="7682" max="7682" width="11.21875" style="5" customWidth="1"/>
    <col min="7683" max="7683" width="12.33203125" style="5" customWidth="1"/>
    <col min="7684" max="7684" width="10" style="5" customWidth="1"/>
    <col min="7685" max="7685" width="15.6640625" style="5" customWidth="1"/>
    <col min="7686" max="7686" width="15.109375" style="5" customWidth="1"/>
    <col min="7687" max="7687" width="11.109375" style="5" customWidth="1"/>
    <col min="7688" max="7936" width="8.88671875" style="5"/>
    <col min="7937" max="7937" width="7.109375" style="5" customWidth="1"/>
    <col min="7938" max="7938" width="11.21875" style="5" customWidth="1"/>
    <col min="7939" max="7939" width="12.33203125" style="5" customWidth="1"/>
    <col min="7940" max="7940" width="10" style="5" customWidth="1"/>
    <col min="7941" max="7941" width="15.6640625" style="5" customWidth="1"/>
    <col min="7942" max="7942" width="15.109375" style="5" customWidth="1"/>
    <col min="7943" max="7943" width="11.109375" style="5" customWidth="1"/>
    <col min="7944" max="8192" width="8.88671875" style="5"/>
    <col min="8193" max="8193" width="7.109375" style="5" customWidth="1"/>
    <col min="8194" max="8194" width="11.21875" style="5" customWidth="1"/>
    <col min="8195" max="8195" width="12.33203125" style="5" customWidth="1"/>
    <col min="8196" max="8196" width="10" style="5" customWidth="1"/>
    <col min="8197" max="8197" width="15.6640625" style="5" customWidth="1"/>
    <col min="8198" max="8198" width="15.109375" style="5" customWidth="1"/>
    <col min="8199" max="8199" width="11.109375" style="5" customWidth="1"/>
    <col min="8200" max="8448" width="8.88671875" style="5"/>
    <col min="8449" max="8449" width="7.109375" style="5" customWidth="1"/>
    <col min="8450" max="8450" width="11.21875" style="5" customWidth="1"/>
    <col min="8451" max="8451" width="12.33203125" style="5" customWidth="1"/>
    <col min="8452" max="8452" width="10" style="5" customWidth="1"/>
    <col min="8453" max="8453" width="15.6640625" style="5" customWidth="1"/>
    <col min="8454" max="8454" width="15.109375" style="5" customWidth="1"/>
    <col min="8455" max="8455" width="11.109375" style="5" customWidth="1"/>
    <col min="8456" max="8704" width="8.88671875" style="5"/>
    <col min="8705" max="8705" width="7.109375" style="5" customWidth="1"/>
    <col min="8706" max="8706" width="11.21875" style="5" customWidth="1"/>
    <col min="8707" max="8707" width="12.33203125" style="5" customWidth="1"/>
    <col min="8708" max="8708" width="10" style="5" customWidth="1"/>
    <col min="8709" max="8709" width="15.6640625" style="5" customWidth="1"/>
    <col min="8710" max="8710" width="15.109375" style="5" customWidth="1"/>
    <col min="8711" max="8711" width="11.109375" style="5" customWidth="1"/>
    <col min="8712" max="8960" width="8.88671875" style="5"/>
    <col min="8961" max="8961" width="7.109375" style="5" customWidth="1"/>
    <col min="8962" max="8962" width="11.21875" style="5" customWidth="1"/>
    <col min="8963" max="8963" width="12.33203125" style="5" customWidth="1"/>
    <col min="8964" max="8964" width="10" style="5" customWidth="1"/>
    <col min="8965" max="8965" width="15.6640625" style="5" customWidth="1"/>
    <col min="8966" max="8966" width="15.109375" style="5" customWidth="1"/>
    <col min="8967" max="8967" width="11.109375" style="5" customWidth="1"/>
    <col min="8968" max="9216" width="8.88671875" style="5"/>
    <col min="9217" max="9217" width="7.109375" style="5" customWidth="1"/>
    <col min="9218" max="9218" width="11.21875" style="5" customWidth="1"/>
    <col min="9219" max="9219" width="12.33203125" style="5" customWidth="1"/>
    <col min="9220" max="9220" width="10" style="5" customWidth="1"/>
    <col min="9221" max="9221" width="15.6640625" style="5" customWidth="1"/>
    <col min="9222" max="9222" width="15.109375" style="5" customWidth="1"/>
    <col min="9223" max="9223" width="11.109375" style="5" customWidth="1"/>
    <col min="9224" max="9472" width="8.88671875" style="5"/>
    <col min="9473" max="9473" width="7.109375" style="5" customWidth="1"/>
    <col min="9474" max="9474" width="11.21875" style="5" customWidth="1"/>
    <col min="9475" max="9475" width="12.33203125" style="5" customWidth="1"/>
    <col min="9476" max="9476" width="10" style="5" customWidth="1"/>
    <col min="9477" max="9477" width="15.6640625" style="5" customWidth="1"/>
    <col min="9478" max="9478" width="15.109375" style="5" customWidth="1"/>
    <col min="9479" max="9479" width="11.109375" style="5" customWidth="1"/>
    <col min="9480" max="9728" width="8.88671875" style="5"/>
    <col min="9729" max="9729" width="7.109375" style="5" customWidth="1"/>
    <col min="9730" max="9730" width="11.21875" style="5" customWidth="1"/>
    <col min="9731" max="9731" width="12.33203125" style="5" customWidth="1"/>
    <col min="9732" max="9732" width="10" style="5" customWidth="1"/>
    <col min="9733" max="9733" width="15.6640625" style="5" customWidth="1"/>
    <col min="9734" max="9734" width="15.109375" style="5" customWidth="1"/>
    <col min="9735" max="9735" width="11.109375" style="5" customWidth="1"/>
    <col min="9736" max="9984" width="8.88671875" style="5"/>
    <col min="9985" max="9985" width="7.109375" style="5" customWidth="1"/>
    <col min="9986" max="9986" width="11.21875" style="5" customWidth="1"/>
    <col min="9987" max="9987" width="12.33203125" style="5" customWidth="1"/>
    <col min="9988" max="9988" width="10" style="5" customWidth="1"/>
    <col min="9989" max="9989" width="15.6640625" style="5" customWidth="1"/>
    <col min="9990" max="9990" width="15.109375" style="5" customWidth="1"/>
    <col min="9991" max="9991" width="11.109375" style="5" customWidth="1"/>
    <col min="9992" max="10240" width="8.88671875" style="5"/>
    <col min="10241" max="10241" width="7.109375" style="5" customWidth="1"/>
    <col min="10242" max="10242" width="11.21875" style="5" customWidth="1"/>
    <col min="10243" max="10243" width="12.33203125" style="5" customWidth="1"/>
    <col min="10244" max="10244" width="10" style="5" customWidth="1"/>
    <col min="10245" max="10245" width="15.6640625" style="5" customWidth="1"/>
    <col min="10246" max="10246" width="15.109375" style="5" customWidth="1"/>
    <col min="10247" max="10247" width="11.109375" style="5" customWidth="1"/>
    <col min="10248" max="10496" width="8.88671875" style="5"/>
    <col min="10497" max="10497" width="7.109375" style="5" customWidth="1"/>
    <col min="10498" max="10498" width="11.21875" style="5" customWidth="1"/>
    <col min="10499" max="10499" width="12.33203125" style="5" customWidth="1"/>
    <col min="10500" max="10500" width="10" style="5" customWidth="1"/>
    <col min="10501" max="10501" width="15.6640625" style="5" customWidth="1"/>
    <col min="10502" max="10502" width="15.109375" style="5" customWidth="1"/>
    <col min="10503" max="10503" width="11.109375" style="5" customWidth="1"/>
    <col min="10504" max="10752" width="8.88671875" style="5"/>
    <col min="10753" max="10753" width="7.109375" style="5" customWidth="1"/>
    <col min="10754" max="10754" width="11.21875" style="5" customWidth="1"/>
    <col min="10755" max="10755" width="12.33203125" style="5" customWidth="1"/>
    <col min="10756" max="10756" width="10" style="5" customWidth="1"/>
    <col min="10757" max="10757" width="15.6640625" style="5" customWidth="1"/>
    <col min="10758" max="10758" width="15.109375" style="5" customWidth="1"/>
    <col min="10759" max="10759" width="11.109375" style="5" customWidth="1"/>
    <col min="10760" max="11008" width="8.88671875" style="5"/>
    <col min="11009" max="11009" width="7.109375" style="5" customWidth="1"/>
    <col min="11010" max="11010" width="11.21875" style="5" customWidth="1"/>
    <col min="11011" max="11011" width="12.33203125" style="5" customWidth="1"/>
    <col min="11012" max="11012" width="10" style="5" customWidth="1"/>
    <col min="11013" max="11013" width="15.6640625" style="5" customWidth="1"/>
    <col min="11014" max="11014" width="15.109375" style="5" customWidth="1"/>
    <col min="11015" max="11015" width="11.109375" style="5" customWidth="1"/>
    <col min="11016" max="11264" width="8.88671875" style="5"/>
    <col min="11265" max="11265" width="7.109375" style="5" customWidth="1"/>
    <col min="11266" max="11266" width="11.21875" style="5" customWidth="1"/>
    <col min="11267" max="11267" width="12.33203125" style="5" customWidth="1"/>
    <col min="11268" max="11268" width="10" style="5" customWidth="1"/>
    <col min="11269" max="11269" width="15.6640625" style="5" customWidth="1"/>
    <col min="11270" max="11270" width="15.109375" style="5" customWidth="1"/>
    <col min="11271" max="11271" width="11.109375" style="5" customWidth="1"/>
    <col min="11272" max="11520" width="8.88671875" style="5"/>
    <col min="11521" max="11521" width="7.109375" style="5" customWidth="1"/>
    <col min="11522" max="11522" width="11.21875" style="5" customWidth="1"/>
    <col min="11523" max="11523" width="12.33203125" style="5" customWidth="1"/>
    <col min="11524" max="11524" width="10" style="5" customWidth="1"/>
    <col min="11525" max="11525" width="15.6640625" style="5" customWidth="1"/>
    <col min="11526" max="11526" width="15.109375" style="5" customWidth="1"/>
    <col min="11527" max="11527" width="11.109375" style="5" customWidth="1"/>
    <col min="11528" max="11776" width="8.88671875" style="5"/>
    <col min="11777" max="11777" width="7.109375" style="5" customWidth="1"/>
    <col min="11778" max="11778" width="11.21875" style="5" customWidth="1"/>
    <col min="11779" max="11779" width="12.33203125" style="5" customWidth="1"/>
    <col min="11780" max="11780" width="10" style="5" customWidth="1"/>
    <col min="11781" max="11781" width="15.6640625" style="5" customWidth="1"/>
    <col min="11782" max="11782" width="15.109375" style="5" customWidth="1"/>
    <col min="11783" max="11783" width="11.109375" style="5" customWidth="1"/>
    <col min="11784" max="12032" width="8.88671875" style="5"/>
    <col min="12033" max="12033" width="7.109375" style="5" customWidth="1"/>
    <col min="12034" max="12034" width="11.21875" style="5" customWidth="1"/>
    <col min="12035" max="12035" width="12.33203125" style="5" customWidth="1"/>
    <col min="12036" max="12036" width="10" style="5" customWidth="1"/>
    <col min="12037" max="12037" width="15.6640625" style="5" customWidth="1"/>
    <col min="12038" max="12038" width="15.109375" style="5" customWidth="1"/>
    <col min="12039" max="12039" width="11.109375" style="5" customWidth="1"/>
    <col min="12040" max="12288" width="8.88671875" style="5"/>
    <col min="12289" max="12289" width="7.109375" style="5" customWidth="1"/>
    <col min="12290" max="12290" width="11.21875" style="5" customWidth="1"/>
    <col min="12291" max="12291" width="12.33203125" style="5" customWidth="1"/>
    <col min="12292" max="12292" width="10" style="5" customWidth="1"/>
    <col min="12293" max="12293" width="15.6640625" style="5" customWidth="1"/>
    <col min="12294" max="12294" width="15.109375" style="5" customWidth="1"/>
    <col min="12295" max="12295" width="11.109375" style="5" customWidth="1"/>
    <col min="12296" max="12544" width="8.88671875" style="5"/>
    <col min="12545" max="12545" width="7.109375" style="5" customWidth="1"/>
    <col min="12546" max="12546" width="11.21875" style="5" customWidth="1"/>
    <col min="12547" max="12547" width="12.33203125" style="5" customWidth="1"/>
    <col min="12548" max="12548" width="10" style="5" customWidth="1"/>
    <col min="12549" max="12549" width="15.6640625" style="5" customWidth="1"/>
    <col min="12550" max="12550" width="15.109375" style="5" customWidth="1"/>
    <col min="12551" max="12551" width="11.109375" style="5" customWidth="1"/>
    <col min="12552" max="12800" width="8.88671875" style="5"/>
    <col min="12801" max="12801" width="7.109375" style="5" customWidth="1"/>
    <col min="12802" max="12802" width="11.21875" style="5" customWidth="1"/>
    <col min="12803" max="12803" width="12.33203125" style="5" customWidth="1"/>
    <col min="12804" max="12804" width="10" style="5" customWidth="1"/>
    <col min="12805" max="12805" width="15.6640625" style="5" customWidth="1"/>
    <col min="12806" max="12806" width="15.109375" style="5" customWidth="1"/>
    <col min="12807" max="12807" width="11.109375" style="5" customWidth="1"/>
    <col min="12808" max="13056" width="8.88671875" style="5"/>
    <col min="13057" max="13057" width="7.109375" style="5" customWidth="1"/>
    <col min="13058" max="13058" width="11.21875" style="5" customWidth="1"/>
    <col min="13059" max="13059" width="12.33203125" style="5" customWidth="1"/>
    <col min="13060" max="13060" width="10" style="5" customWidth="1"/>
    <col min="13061" max="13061" width="15.6640625" style="5" customWidth="1"/>
    <col min="13062" max="13062" width="15.109375" style="5" customWidth="1"/>
    <col min="13063" max="13063" width="11.109375" style="5" customWidth="1"/>
    <col min="13064" max="13312" width="8.88671875" style="5"/>
    <col min="13313" max="13313" width="7.109375" style="5" customWidth="1"/>
    <col min="13314" max="13314" width="11.21875" style="5" customWidth="1"/>
    <col min="13315" max="13315" width="12.33203125" style="5" customWidth="1"/>
    <col min="13316" max="13316" width="10" style="5" customWidth="1"/>
    <col min="13317" max="13317" width="15.6640625" style="5" customWidth="1"/>
    <col min="13318" max="13318" width="15.109375" style="5" customWidth="1"/>
    <col min="13319" max="13319" width="11.109375" style="5" customWidth="1"/>
    <col min="13320" max="13568" width="8.88671875" style="5"/>
    <col min="13569" max="13569" width="7.109375" style="5" customWidth="1"/>
    <col min="13570" max="13570" width="11.21875" style="5" customWidth="1"/>
    <col min="13571" max="13571" width="12.33203125" style="5" customWidth="1"/>
    <col min="13572" max="13572" width="10" style="5" customWidth="1"/>
    <col min="13573" max="13573" width="15.6640625" style="5" customWidth="1"/>
    <col min="13574" max="13574" width="15.109375" style="5" customWidth="1"/>
    <col min="13575" max="13575" width="11.109375" style="5" customWidth="1"/>
    <col min="13576" max="13824" width="8.88671875" style="5"/>
    <col min="13825" max="13825" width="7.109375" style="5" customWidth="1"/>
    <col min="13826" max="13826" width="11.21875" style="5" customWidth="1"/>
    <col min="13827" max="13827" width="12.33203125" style="5" customWidth="1"/>
    <col min="13828" max="13828" width="10" style="5" customWidth="1"/>
    <col min="13829" max="13829" width="15.6640625" style="5" customWidth="1"/>
    <col min="13830" max="13830" width="15.109375" style="5" customWidth="1"/>
    <col min="13831" max="13831" width="11.109375" style="5" customWidth="1"/>
    <col min="13832" max="14080" width="8.88671875" style="5"/>
    <col min="14081" max="14081" width="7.109375" style="5" customWidth="1"/>
    <col min="14082" max="14082" width="11.21875" style="5" customWidth="1"/>
    <col min="14083" max="14083" width="12.33203125" style="5" customWidth="1"/>
    <col min="14084" max="14084" width="10" style="5" customWidth="1"/>
    <col min="14085" max="14085" width="15.6640625" style="5" customWidth="1"/>
    <col min="14086" max="14086" width="15.109375" style="5" customWidth="1"/>
    <col min="14087" max="14087" width="11.109375" style="5" customWidth="1"/>
    <col min="14088" max="14336" width="8.88671875" style="5"/>
    <col min="14337" max="14337" width="7.109375" style="5" customWidth="1"/>
    <col min="14338" max="14338" width="11.21875" style="5" customWidth="1"/>
    <col min="14339" max="14339" width="12.33203125" style="5" customWidth="1"/>
    <col min="14340" max="14340" width="10" style="5" customWidth="1"/>
    <col min="14341" max="14341" width="15.6640625" style="5" customWidth="1"/>
    <col min="14342" max="14342" width="15.109375" style="5" customWidth="1"/>
    <col min="14343" max="14343" width="11.109375" style="5" customWidth="1"/>
    <col min="14344" max="14592" width="8.88671875" style="5"/>
    <col min="14593" max="14593" width="7.109375" style="5" customWidth="1"/>
    <col min="14594" max="14594" width="11.21875" style="5" customWidth="1"/>
    <col min="14595" max="14595" width="12.33203125" style="5" customWidth="1"/>
    <col min="14596" max="14596" width="10" style="5" customWidth="1"/>
    <col min="14597" max="14597" width="15.6640625" style="5" customWidth="1"/>
    <col min="14598" max="14598" width="15.109375" style="5" customWidth="1"/>
    <col min="14599" max="14599" width="11.109375" style="5" customWidth="1"/>
    <col min="14600" max="14848" width="8.88671875" style="5"/>
    <col min="14849" max="14849" width="7.109375" style="5" customWidth="1"/>
    <col min="14850" max="14850" width="11.21875" style="5" customWidth="1"/>
    <col min="14851" max="14851" width="12.33203125" style="5" customWidth="1"/>
    <col min="14852" max="14852" width="10" style="5" customWidth="1"/>
    <col min="14853" max="14853" width="15.6640625" style="5" customWidth="1"/>
    <col min="14854" max="14854" width="15.109375" style="5" customWidth="1"/>
    <col min="14855" max="14855" width="11.109375" style="5" customWidth="1"/>
    <col min="14856" max="15104" width="8.88671875" style="5"/>
    <col min="15105" max="15105" width="7.109375" style="5" customWidth="1"/>
    <col min="15106" max="15106" width="11.21875" style="5" customWidth="1"/>
    <col min="15107" max="15107" width="12.33203125" style="5" customWidth="1"/>
    <col min="15108" max="15108" width="10" style="5" customWidth="1"/>
    <col min="15109" max="15109" width="15.6640625" style="5" customWidth="1"/>
    <col min="15110" max="15110" width="15.109375" style="5" customWidth="1"/>
    <col min="15111" max="15111" width="11.109375" style="5" customWidth="1"/>
    <col min="15112" max="15360" width="8.88671875" style="5"/>
    <col min="15361" max="15361" width="7.109375" style="5" customWidth="1"/>
    <col min="15362" max="15362" width="11.21875" style="5" customWidth="1"/>
    <col min="15363" max="15363" width="12.33203125" style="5" customWidth="1"/>
    <col min="15364" max="15364" width="10" style="5" customWidth="1"/>
    <col min="15365" max="15365" width="15.6640625" style="5" customWidth="1"/>
    <col min="15366" max="15366" width="15.109375" style="5" customWidth="1"/>
    <col min="15367" max="15367" width="11.109375" style="5" customWidth="1"/>
    <col min="15368" max="15616" width="8.88671875" style="5"/>
    <col min="15617" max="15617" width="7.109375" style="5" customWidth="1"/>
    <col min="15618" max="15618" width="11.21875" style="5" customWidth="1"/>
    <col min="15619" max="15619" width="12.33203125" style="5" customWidth="1"/>
    <col min="15620" max="15620" width="10" style="5" customWidth="1"/>
    <col min="15621" max="15621" width="15.6640625" style="5" customWidth="1"/>
    <col min="15622" max="15622" width="15.109375" style="5" customWidth="1"/>
    <col min="15623" max="15623" width="11.109375" style="5" customWidth="1"/>
    <col min="15624" max="15872" width="8.88671875" style="5"/>
    <col min="15873" max="15873" width="7.109375" style="5" customWidth="1"/>
    <col min="15874" max="15874" width="11.21875" style="5" customWidth="1"/>
    <col min="15875" max="15875" width="12.33203125" style="5" customWidth="1"/>
    <col min="15876" max="15876" width="10" style="5" customWidth="1"/>
    <col min="15877" max="15877" width="15.6640625" style="5" customWidth="1"/>
    <col min="15878" max="15878" width="15.109375" style="5" customWidth="1"/>
    <col min="15879" max="15879" width="11.109375" style="5" customWidth="1"/>
    <col min="15880" max="16128" width="8.88671875" style="5"/>
    <col min="16129" max="16129" width="7.109375" style="5" customWidth="1"/>
    <col min="16130" max="16130" width="11.21875" style="5" customWidth="1"/>
    <col min="16131" max="16131" width="12.33203125" style="5" customWidth="1"/>
    <col min="16132" max="16132" width="10" style="5" customWidth="1"/>
    <col min="16133" max="16133" width="15.6640625" style="5" customWidth="1"/>
    <col min="16134" max="16134" width="15.109375" style="5" customWidth="1"/>
    <col min="16135" max="16135" width="11.109375" style="5" customWidth="1"/>
    <col min="16136" max="16384" width="8.88671875" style="5"/>
  </cols>
  <sheetData>
    <row r="1" spans="1:7" ht="19.8">
      <c r="A1" s="1" t="s">
        <v>127</v>
      </c>
      <c r="B1" s="161"/>
      <c r="C1" s="162"/>
      <c r="D1" s="163"/>
      <c r="E1" s="161"/>
      <c r="F1" s="162"/>
      <c r="G1" s="163"/>
    </row>
    <row r="3" spans="1:7" s="150" customFormat="1">
      <c r="A3" s="164" t="s">
        <v>128</v>
      </c>
      <c r="B3" s="165"/>
      <c r="C3" s="166"/>
      <c r="D3" s="167"/>
      <c r="E3" s="165"/>
      <c r="F3" s="168"/>
      <c r="G3" s="169"/>
    </row>
    <row r="4" spans="1:7">
      <c r="A4" s="170" t="s">
        <v>129</v>
      </c>
      <c r="B4" s="74"/>
      <c r="C4" s="171"/>
      <c r="D4" s="172"/>
      <c r="E4" s="74"/>
      <c r="F4" s="173"/>
      <c r="G4" s="174"/>
    </row>
    <row r="5" spans="1:7">
      <c r="A5" s="545" t="s">
        <v>130</v>
      </c>
      <c r="B5" s="175" t="s">
        <v>131</v>
      </c>
      <c r="C5" s="176"/>
      <c r="D5" s="177"/>
      <c r="E5" s="178" t="s">
        <v>132</v>
      </c>
      <c r="F5" s="176"/>
      <c r="G5" s="177"/>
    </row>
    <row r="6" spans="1:7">
      <c r="A6" s="544"/>
      <c r="B6" s="32" t="s">
        <v>133</v>
      </c>
      <c r="C6" s="179" t="s">
        <v>134</v>
      </c>
      <c r="D6" s="180" t="s">
        <v>135</v>
      </c>
      <c r="E6" s="32" t="s">
        <v>133</v>
      </c>
      <c r="F6" s="179" t="s">
        <v>134</v>
      </c>
      <c r="G6" s="180" t="s">
        <v>135</v>
      </c>
    </row>
    <row r="7" spans="1:7">
      <c r="A7" s="33">
        <v>1</v>
      </c>
      <c r="B7" s="27">
        <f>[1]整車總表!$B$11</f>
        <v>222278</v>
      </c>
      <c r="C7" s="102">
        <f>[4]整車總表!$B$11</f>
        <v>271886</v>
      </c>
      <c r="D7" s="181">
        <f t="shared" ref="D7:D15" si="0">(B7-C7)/C7</f>
        <v>-0.18245882465445076</v>
      </c>
      <c r="E7" s="27">
        <f>[1]整車總表!$C$11</f>
        <v>131445595</v>
      </c>
      <c r="F7" s="102">
        <f>[4]整車總表!$C$11</f>
        <v>118351540</v>
      </c>
      <c r="G7" s="182">
        <f t="shared" ref="G7:G15" si="1">(E7-F7)/F7</f>
        <v>0.11063696340579937</v>
      </c>
    </row>
    <row r="8" spans="1:7">
      <c r="A8" s="33">
        <v>2</v>
      </c>
      <c r="B8" s="27">
        <f>[1]整車總表!$D$11</f>
        <v>194091</v>
      </c>
      <c r="C8" s="102">
        <f>[5]整車總表!$D$11</f>
        <v>227452</v>
      </c>
      <c r="D8" s="181">
        <f t="shared" si="0"/>
        <v>-0.14667270457063469</v>
      </c>
      <c r="E8" s="27">
        <f>[1]整車總表!$E$11</f>
        <v>114628116</v>
      </c>
      <c r="F8" s="102">
        <f>[5]整車總表!$E$11</f>
        <v>98287691</v>
      </c>
      <c r="G8" s="182">
        <f t="shared" si="1"/>
        <v>0.16625098050171919</v>
      </c>
    </row>
    <row r="9" spans="1:7">
      <c r="A9" s="33">
        <v>3</v>
      </c>
      <c r="B9" s="27">
        <f>[1]整車總表!$F$11</f>
        <v>181590</v>
      </c>
      <c r="C9" s="102">
        <f>[6]整車總表!$F$11</f>
        <v>194345</v>
      </c>
      <c r="D9" s="181">
        <f t="shared" si="0"/>
        <v>-6.5630708276518568E-2</v>
      </c>
      <c r="E9" s="27">
        <f>[1]整車總表!$G$11</f>
        <v>112360054</v>
      </c>
      <c r="F9" s="102">
        <f>[6]整車總表!$G$11</f>
        <v>91530152</v>
      </c>
      <c r="G9" s="182">
        <f t="shared" si="1"/>
        <v>0.22757420964405259</v>
      </c>
    </row>
    <row r="10" spans="1:7">
      <c r="A10" s="33">
        <v>4</v>
      </c>
      <c r="B10" s="27">
        <f>[1]整車總表!$H$11</f>
        <v>142038</v>
      </c>
      <c r="C10" s="102">
        <f>[7]整車總表!$H$11</f>
        <v>145424</v>
      </c>
      <c r="D10" s="181">
        <f t="shared" si="0"/>
        <v>-2.3283639564308505E-2</v>
      </c>
      <c r="E10" s="27">
        <f>[1]整車總表!$I$11</f>
        <v>76900804</v>
      </c>
      <c r="F10" s="102">
        <f>[7]整車總表!$I$11</f>
        <v>73474711</v>
      </c>
      <c r="G10" s="182">
        <f t="shared" si="1"/>
        <v>4.662955394271643E-2</v>
      </c>
    </row>
    <row r="11" spans="1:7">
      <c r="A11" s="33">
        <v>5</v>
      </c>
      <c r="B11" s="27">
        <f>[1]整車總表!$J$11</f>
        <v>163691</v>
      </c>
      <c r="C11" s="102">
        <f>[8]整車總表!$J$11</f>
        <v>168001</v>
      </c>
      <c r="D11" s="181">
        <f t="shared" si="0"/>
        <v>-2.5654609198754768E-2</v>
      </c>
      <c r="E11" s="27">
        <f>[1]整車總表!$K$11</f>
        <v>110229381</v>
      </c>
      <c r="F11" s="102">
        <f>[8]整車總表!$K$11</f>
        <v>87761009</v>
      </c>
      <c r="G11" s="182">
        <f t="shared" si="1"/>
        <v>0.25601770371623689</v>
      </c>
    </row>
    <row r="12" spans="1:7">
      <c r="A12" s="33">
        <v>6</v>
      </c>
      <c r="B12" s="27">
        <f>[1]整車總表!$L$11</f>
        <v>163415</v>
      </c>
      <c r="C12" s="102">
        <f>[9]整車總表!$L$11</f>
        <v>139171</v>
      </c>
      <c r="D12" s="182">
        <f t="shared" si="0"/>
        <v>0.17420295894978122</v>
      </c>
      <c r="E12" s="27">
        <f>[1]整車總表!$M$11</f>
        <v>114858119</v>
      </c>
      <c r="F12" s="102">
        <f>[9]整車總表!$M$11</f>
        <v>87602183</v>
      </c>
      <c r="G12" s="182">
        <f t="shared" si="1"/>
        <v>0.31113306845332839</v>
      </c>
    </row>
    <row r="13" spans="1:7">
      <c r="A13" s="33">
        <v>7</v>
      </c>
      <c r="B13" s="27">
        <f>[1]整車總表!$N$11</f>
        <v>171589</v>
      </c>
      <c r="C13" s="102">
        <f>[3]整車總表!$N$11</f>
        <v>177556</v>
      </c>
      <c r="D13" s="181">
        <f t="shared" si="0"/>
        <v>-3.3606298857825137E-2</v>
      </c>
      <c r="E13" s="27">
        <f>[1]整車總表!$O$11</f>
        <v>128822896</v>
      </c>
      <c r="F13" s="102">
        <f>[3]整車總表!$O$11</f>
        <v>121160127</v>
      </c>
      <c r="G13" s="182">
        <f t="shared" si="1"/>
        <v>6.3244973323608358E-2</v>
      </c>
    </row>
    <row r="14" spans="1:7">
      <c r="A14" s="33">
        <v>8</v>
      </c>
      <c r="B14" s="27">
        <f>[1]整車總表!$P$11</f>
        <v>214054</v>
      </c>
      <c r="C14" s="102">
        <f>[10]整車總表!$P$11</f>
        <v>215350</v>
      </c>
      <c r="D14" s="181">
        <f t="shared" si="0"/>
        <v>-6.0181100534014396E-3</v>
      </c>
      <c r="E14" s="27">
        <f>[1]整車總表!$Q$11</f>
        <v>160118079</v>
      </c>
      <c r="F14" s="102">
        <f>[10]整車總表!$Q$11</f>
        <v>134345843</v>
      </c>
      <c r="G14" s="182">
        <f t="shared" si="1"/>
        <v>0.19183500899242562</v>
      </c>
    </row>
    <row r="15" spans="1:7">
      <c r="A15" s="33">
        <v>9</v>
      </c>
      <c r="B15" s="27">
        <f>[1]整車總表!$R$11</f>
        <v>203892</v>
      </c>
      <c r="C15" s="102">
        <f>[2]整車總表!$R$11</f>
        <v>240315</v>
      </c>
      <c r="D15" s="181">
        <f t="shared" si="0"/>
        <v>-0.15156357281068597</v>
      </c>
      <c r="E15" s="27">
        <f>[1]整車總表!$S$11</f>
        <v>141602302</v>
      </c>
      <c r="F15" s="102">
        <f>[2]整車總表!$S$11</f>
        <v>143246564</v>
      </c>
      <c r="G15" s="181">
        <f t="shared" si="1"/>
        <v>-1.1478544085706656E-2</v>
      </c>
    </row>
    <row r="16" spans="1:7">
      <c r="A16" s="33">
        <v>10</v>
      </c>
      <c r="B16" s="27">
        <f>[1]整車總表!$T$11</f>
        <v>0</v>
      </c>
      <c r="C16" s="102">
        <v>0</v>
      </c>
      <c r="D16" s="102">
        <v>0</v>
      </c>
      <c r="E16" s="27">
        <f>[1]整車總表!$U$11</f>
        <v>0</v>
      </c>
      <c r="F16" s="102">
        <v>0</v>
      </c>
      <c r="G16" s="102">
        <v>0</v>
      </c>
    </row>
    <row r="17" spans="1:7">
      <c r="A17" s="33">
        <v>11</v>
      </c>
      <c r="B17" s="27">
        <f>[1]整車總表!$V$11</f>
        <v>0</v>
      </c>
      <c r="C17" s="102">
        <v>0</v>
      </c>
      <c r="D17" s="102">
        <v>0</v>
      </c>
      <c r="E17" s="27">
        <f>[1]整車總表!$W$11</f>
        <v>0</v>
      </c>
      <c r="F17" s="102">
        <v>0</v>
      </c>
      <c r="G17" s="102">
        <v>0</v>
      </c>
    </row>
    <row r="18" spans="1:7">
      <c r="A18" s="33">
        <v>12</v>
      </c>
      <c r="B18" s="27">
        <f>[1]整車總表!$X$11</f>
        <v>0</v>
      </c>
      <c r="C18" s="102">
        <v>0</v>
      </c>
      <c r="D18" s="102">
        <v>0</v>
      </c>
      <c r="E18" s="27">
        <f>[1]整車總表!$Y$11</f>
        <v>0</v>
      </c>
      <c r="F18" s="102">
        <v>0</v>
      </c>
      <c r="G18" s="102">
        <v>0</v>
      </c>
    </row>
    <row r="19" spans="1:7" s="143" customFormat="1">
      <c r="A19" s="34" t="s">
        <v>125</v>
      </c>
      <c r="B19" s="35">
        <f>SUM(B7:B18)</f>
        <v>1656638</v>
      </c>
      <c r="C19" s="106">
        <f>SUM(C7:C18)</f>
        <v>1779500</v>
      </c>
      <c r="D19" s="183">
        <f>(B19-C19)/C19</f>
        <v>-6.9042989603821298E-2</v>
      </c>
      <c r="E19" s="35">
        <f>SUM(E7:E18)</f>
        <v>1090965346</v>
      </c>
      <c r="F19" s="106">
        <f>SUM(F7:F18)</f>
        <v>955759820</v>
      </c>
      <c r="G19" s="184">
        <f>(E19-F19)/F19</f>
        <v>0.14146391506602568</v>
      </c>
    </row>
    <row r="20" spans="1:7" s="143" customFormat="1">
      <c r="A20" s="42"/>
      <c r="B20" s="43"/>
      <c r="C20" s="185"/>
      <c r="D20" s="186"/>
      <c r="E20" s="43"/>
      <c r="F20" s="185"/>
      <c r="G20" s="186"/>
    </row>
    <row r="21" spans="1:7" ht="19.8">
      <c r="A21" s="1" t="s">
        <v>136</v>
      </c>
      <c r="B21" s="161"/>
      <c r="C21" s="162"/>
      <c r="D21" s="163"/>
      <c r="E21" s="161"/>
      <c r="F21" s="162"/>
      <c r="G21" s="163"/>
    </row>
    <row r="22" spans="1:7">
      <c r="B22" s="119"/>
      <c r="C22" s="187"/>
      <c r="D22" s="188"/>
      <c r="E22" s="119"/>
      <c r="F22" s="187"/>
      <c r="G22" s="188"/>
    </row>
    <row r="23" spans="1:7" s="150" customFormat="1">
      <c r="A23" s="189" t="s">
        <v>70</v>
      </c>
      <c r="B23" s="190"/>
      <c r="C23" s="191"/>
      <c r="D23" s="192"/>
      <c r="E23" s="190"/>
      <c r="F23" s="193"/>
      <c r="G23" s="194"/>
    </row>
    <row r="24" spans="1:7">
      <c r="A24" s="170" t="s">
        <v>129</v>
      </c>
      <c r="B24" s="195"/>
      <c r="C24" s="196"/>
      <c r="D24" s="197"/>
      <c r="E24" s="195"/>
      <c r="F24" s="198"/>
      <c r="G24" s="199"/>
    </row>
    <row r="25" spans="1:7">
      <c r="A25" s="545" t="s">
        <v>130</v>
      </c>
      <c r="B25" s="200" t="s">
        <v>131</v>
      </c>
      <c r="C25" s="201"/>
      <c r="D25" s="202"/>
      <c r="E25" s="203" t="s">
        <v>132</v>
      </c>
      <c r="F25" s="201"/>
      <c r="G25" s="202"/>
    </row>
    <row r="26" spans="1:7">
      <c r="A26" s="544"/>
      <c r="B26" s="204" t="s">
        <v>137</v>
      </c>
      <c r="C26" s="205" t="s">
        <v>138</v>
      </c>
      <c r="D26" s="180" t="s">
        <v>139</v>
      </c>
      <c r="E26" s="204" t="s">
        <v>133</v>
      </c>
      <c r="F26" s="205" t="s">
        <v>134</v>
      </c>
      <c r="G26" s="180" t="s">
        <v>140</v>
      </c>
    </row>
    <row r="27" spans="1:7">
      <c r="A27" s="33">
        <v>1</v>
      </c>
      <c r="B27" s="27">
        <f>[1]整車總表!$B$208</f>
        <v>6041</v>
      </c>
      <c r="C27" s="102">
        <f>[4]整車總表!$B$207</f>
        <v>6797</v>
      </c>
      <c r="D27" s="206">
        <f t="shared" ref="D27:D35" si="2">(B27-C27)/C27</f>
        <v>-0.11122554067971163</v>
      </c>
      <c r="E27" s="27">
        <f>[1]整車總表!$C$208</f>
        <v>1213750</v>
      </c>
      <c r="F27" s="102">
        <f>[4]整車總表!$C$207</f>
        <v>1555378</v>
      </c>
      <c r="G27" s="181">
        <f t="shared" ref="G27:G35" si="3">(E27-F27)/F27</f>
        <v>-0.21964307068763991</v>
      </c>
    </row>
    <row r="28" spans="1:7">
      <c r="A28" s="33">
        <v>2</v>
      </c>
      <c r="B28" s="27">
        <f>[1]整車總表!$D$208</f>
        <v>5472</v>
      </c>
      <c r="C28" s="102">
        <f>[5]整車總表!$D$207</f>
        <v>10696</v>
      </c>
      <c r="D28" s="206">
        <f t="shared" si="2"/>
        <v>-0.48840688107703817</v>
      </c>
      <c r="E28" s="27">
        <f>[1]整車總表!$E$208</f>
        <v>1416772</v>
      </c>
      <c r="F28" s="102">
        <f>[5]整車總表!$E$207</f>
        <v>2056186</v>
      </c>
      <c r="G28" s="181">
        <f t="shared" si="3"/>
        <v>-0.31097089465641725</v>
      </c>
    </row>
    <row r="29" spans="1:7">
      <c r="A29" s="33">
        <v>3</v>
      </c>
      <c r="B29" s="27">
        <f>[1]整車總表!$F$208</f>
        <v>6124</v>
      </c>
      <c r="C29" s="102">
        <f>[6]整車總表!$F$207</f>
        <v>20813</v>
      </c>
      <c r="D29" s="206">
        <f t="shared" si="2"/>
        <v>-0.70576082256282135</v>
      </c>
      <c r="E29" s="27">
        <f>[1]整車總表!$G$208</f>
        <v>1463589</v>
      </c>
      <c r="F29" s="102">
        <f>[6]整車總表!$G$207</f>
        <v>2389105</v>
      </c>
      <c r="G29" s="181">
        <f t="shared" si="3"/>
        <v>-0.3873902570209346</v>
      </c>
    </row>
    <row r="30" spans="1:7">
      <c r="A30" s="33">
        <v>4</v>
      </c>
      <c r="B30" s="27">
        <f>[1]整車總表!$H$208</f>
        <v>9758</v>
      </c>
      <c r="C30" s="102">
        <f>[7]整車總表!$H$207</f>
        <v>13246</v>
      </c>
      <c r="D30" s="206">
        <f t="shared" si="2"/>
        <v>-0.26332477729125775</v>
      </c>
      <c r="E30" s="27">
        <f>[1]整車總表!$I$208</f>
        <v>2006302</v>
      </c>
      <c r="F30" s="102">
        <f>[7]整車總表!$I$207</f>
        <v>1783927</v>
      </c>
      <c r="G30" s="182">
        <f t="shared" si="3"/>
        <v>0.12465476446065338</v>
      </c>
    </row>
    <row r="31" spans="1:7">
      <c r="A31" s="33">
        <v>5</v>
      </c>
      <c r="B31" s="27">
        <f>[1]整車總表!$J$208</f>
        <v>5919</v>
      </c>
      <c r="C31" s="102">
        <f>[8]整車總表!$J$207</f>
        <v>22124</v>
      </c>
      <c r="D31" s="206">
        <f t="shared" si="2"/>
        <v>-0.73246248418007598</v>
      </c>
      <c r="E31" s="27">
        <f>[1]整車總表!$K$208</f>
        <v>1725016</v>
      </c>
      <c r="F31" s="102">
        <f>[8]整車總表!$K$207</f>
        <v>2530137</v>
      </c>
      <c r="G31" s="181">
        <f t="shared" si="3"/>
        <v>-0.31821241300372272</v>
      </c>
    </row>
    <row r="32" spans="1:7">
      <c r="A32" s="33">
        <v>6</v>
      </c>
      <c r="B32" s="27">
        <f>[1]整車總表!$L$208</f>
        <v>9309</v>
      </c>
      <c r="C32" s="102">
        <f>[9]整車總表!$L$207</f>
        <v>6515</v>
      </c>
      <c r="D32" s="182">
        <f t="shared" si="2"/>
        <v>0.42885648503453566</v>
      </c>
      <c r="E32" s="27">
        <f>[1]整車總表!$M$208</f>
        <v>1699308</v>
      </c>
      <c r="F32" s="102">
        <f>[9]整車總表!$M$207</f>
        <v>1128010</v>
      </c>
      <c r="G32" s="182">
        <f t="shared" si="3"/>
        <v>0.5064653682148208</v>
      </c>
    </row>
    <row r="33" spans="1:7">
      <c r="A33" s="33">
        <v>7</v>
      </c>
      <c r="B33" s="27">
        <f>[1]整車總表!$N$208</f>
        <v>5204</v>
      </c>
      <c r="C33" s="102">
        <f>[3]整車總表!$N$207</f>
        <v>8294</v>
      </c>
      <c r="D33" s="181">
        <f t="shared" si="2"/>
        <v>-0.37255847600675185</v>
      </c>
      <c r="E33" s="27">
        <f>[1]整車總表!$O$208</f>
        <v>1303882</v>
      </c>
      <c r="F33" s="102">
        <f>[3]整車總表!$O$207</f>
        <v>1661801</v>
      </c>
      <c r="G33" s="181">
        <f t="shared" si="3"/>
        <v>-0.21538018090011982</v>
      </c>
    </row>
    <row r="34" spans="1:7">
      <c r="A34" s="33">
        <v>8</v>
      </c>
      <c r="B34" s="27">
        <f>[1]整車總表!$P$208</f>
        <v>5964</v>
      </c>
      <c r="C34" s="102">
        <f>[10]整車總表!$P$207</f>
        <v>10780</v>
      </c>
      <c r="D34" s="181">
        <f t="shared" si="2"/>
        <v>-0.44675324675324674</v>
      </c>
      <c r="E34" s="27">
        <f>[1]整車總表!$Q$208</f>
        <v>1341925</v>
      </c>
      <c r="F34" s="102">
        <f>[10]整車總表!$Q$207</f>
        <v>1793553</v>
      </c>
      <c r="G34" s="181">
        <f t="shared" si="3"/>
        <v>-0.25180633078587583</v>
      </c>
    </row>
    <row r="35" spans="1:7">
      <c r="A35" s="33">
        <v>9</v>
      </c>
      <c r="B35" s="27">
        <f>[1]整車總表!$R$208</f>
        <v>8363</v>
      </c>
      <c r="C35" s="102">
        <f>[2]整車總表!$R$207</f>
        <v>8068</v>
      </c>
      <c r="D35" s="182">
        <f t="shared" si="2"/>
        <v>3.656420426375806E-2</v>
      </c>
      <c r="E35" s="27">
        <f>[1]整車總表!$S$208</f>
        <v>1888475</v>
      </c>
      <c r="F35" s="102">
        <f>[2]整車總表!$S$207</f>
        <v>1546548</v>
      </c>
      <c r="G35" s="182">
        <f t="shared" si="3"/>
        <v>0.22109045435382543</v>
      </c>
    </row>
    <row r="36" spans="1:7">
      <c r="A36" s="33">
        <v>10</v>
      </c>
      <c r="B36" s="27">
        <f>[1]整車總表!$T$208</f>
        <v>0</v>
      </c>
      <c r="C36" s="102">
        <v>0</v>
      </c>
      <c r="D36" s="102">
        <v>0</v>
      </c>
      <c r="E36" s="27">
        <f>[1]整車總表!$U$208</f>
        <v>0</v>
      </c>
      <c r="F36" s="102">
        <v>0</v>
      </c>
      <c r="G36" s="102">
        <v>0</v>
      </c>
    </row>
    <row r="37" spans="1:7">
      <c r="A37" s="33">
        <v>11</v>
      </c>
      <c r="B37" s="27">
        <f>[1]整車總表!$V$208</f>
        <v>0</v>
      </c>
      <c r="C37" s="102">
        <v>0</v>
      </c>
      <c r="D37" s="102">
        <v>0</v>
      </c>
      <c r="E37" s="27">
        <f>[1]整車總表!$W$208</f>
        <v>0</v>
      </c>
      <c r="F37" s="102">
        <v>0</v>
      </c>
      <c r="G37" s="102">
        <v>0</v>
      </c>
    </row>
    <row r="38" spans="1:7">
      <c r="A38" s="33">
        <v>12</v>
      </c>
      <c r="B38" s="27">
        <f>[1]整車總表!$X$208</f>
        <v>0</v>
      </c>
      <c r="C38" s="102">
        <v>0</v>
      </c>
      <c r="D38" s="102">
        <v>0</v>
      </c>
      <c r="E38" s="27">
        <f>[1]整車總表!$Y$208</f>
        <v>0</v>
      </c>
      <c r="F38" s="102">
        <v>0</v>
      </c>
      <c r="G38" s="102">
        <v>0</v>
      </c>
    </row>
    <row r="39" spans="1:7" s="143" customFormat="1">
      <c r="A39" s="34" t="s">
        <v>125</v>
      </c>
      <c r="B39" s="35">
        <f>SUM(B27:B38)</f>
        <v>62154</v>
      </c>
      <c r="C39" s="106">
        <f>SUM(C27:C38)</f>
        <v>107333</v>
      </c>
      <c r="D39" s="207">
        <f>(B39-C39)/C39</f>
        <v>-0.42092366746480581</v>
      </c>
      <c r="E39" s="35">
        <f>SUM(E27:E38)</f>
        <v>14059019</v>
      </c>
      <c r="F39" s="106">
        <f>SUM(F27:F38)</f>
        <v>16444645</v>
      </c>
      <c r="G39" s="183">
        <f>(E39-F39)/F39</f>
        <v>-0.14507008208447186</v>
      </c>
    </row>
    <row r="40" spans="1:7" s="143" customFormat="1">
      <c r="A40" s="42"/>
      <c r="B40" s="43"/>
      <c r="C40" s="185"/>
      <c r="D40" s="186"/>
      <c r="E40" s="43"/>
      <c r="F40" s="185"/>
      <c r="G40" s="208"/>
    </row>
    <row r="41" spans="1:7" s="13" customFormat="1">
      <c r="A41" s="61" t="s">
        <v>141</v>
      </c>
      <c r="C41" s="209"/>
      <c r="D41" s="210"/>
      <c r="F41" s="209"/>
      <c r="G41" s="210"/>
    </row>
  </sheetData>
  <mergeCells count="2">
    <mergeCell ref="A5:A6"/>
    <mergeCell ref="A25:A26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3"/>
  <sheetViews>
    <sheetView workbookViewId="0">
      <selection sqref="A1:I1"/>
    </sheetView>
  </sheetViews>
  <sheetFormatPr defaultRowHeight="16.2"/>
  <cols>
    <col min="1" max="1" width="15.109375" style="5" customWidth="1"/>
    <col min="2" max="2" width="14.109375" style="5" customWidth="1"/>
    <col min="3" max="3" width="14.33203125" style="5" customWidth="1"/>
    <col min="4" max="4" width="12.6640625" style="6" customWidth="1"/>
    <col min="5" max="5" width="13.88671875" style="5" customWidth="1"/>
    <col min="6" max="6" width="12.6640625" style="5" customWidth="1"/>
    <col min="7" max="7" width="14.44140625" style="5" customWidth="1"/>
    <col min="8" max="8" width="12.44140625" style="5" customWidth="1"/>
    <col min="9" max="9" width="13.88671875" style="6" customWidth="1"/>
    <col min="10" max="256" width="8.88671875" style="5"/>
    <col min="257" max="257" width="15.109375" style="5" customWidth="1"/>
    <col min="258" max="258" width="14.109375" style="5" customWidth="1"/>
    <col min="259" max="259" width="14.33203125" style="5" customWidth="1"/>
    <col min="260" max="260" width="12.6640625" style="5" customWidth="1"/>
    <col min="261" max="261" width="13.88671875" style="5" customWidth="1"/>
    <col min="262" max="262" width="16.33203125" style="5" customWidth="1"/>
    <col min="263" max="263" width="14.44140625" style="5" customWidth="1"/>
    <col min="264" max="264" width="12.44140625" style="5" customWidth="1"/>
    <col min="265" max="265" width="13.88671875" style="5" customWidth="1"/>
    <col min="266" max="512" width="8.88671875" style="5"/>
    <col min="513" max="513" width="15.109375" style="5" customWidth="1"/>
    <col min="514" max="514" width="14.109375" style="5" customWidth="1"/>
    <col min="515" max="515" width="14.33203125" style="5" customWidth="1"/>
    <col min="516" max="516" width="12.6640625" style="5" customWidth="1"/>
    <col min="517" max="517" width="13.88671875" style="5" customWidth="1"/>
    <col min="518" max="518" width="16.33203125" style="5" customWidth="1"/>
    <col min="519" max="519" width="14.44140625" style="5" customWidth="1"/>
    <col min="520" max="520" width="12.44140625" style="5" customWidth="1"/>
    <col min="521" max="521" width="13.88671875" style="5" customWidth="1"/>
    <col min="522" max="768" width="8.88671875" style="5"/>
    <col min="769" max="769" width="15.109375" style="5" customWidth="1"/>
    <col min="770" max="770" width="14.109375" style="5" customWidth="1"/>
    <col min="771" max="771" width="14.33203125" style="5" customWidth="1"/>
    <col min="772" max="772" width="12.6640625" style="5" customWidth="1"/>
    <col min="773" max="773" width="13.88671875" style="5" customWidth="1"/>
    <col min="774" max="774" width="16.33203125" style="5" customWidth="1"/>
    <col min="775" max="775" width="14.44140625" style="5" customWidth="1"/>
    <col min="776" max="776" width="12.44140625" style="5" customWidth="1"/>
    <col min="777" max="777" width="13.88671875" style="5" customWidth="1"/>
    <col min="778" max="1024" width="8.88671875" style="5"/>
    <col min="1025" max="1025" width="15.109375" style="5" customWidth="1"/>
    <col min="1026" max="1026" width="14.109375" style="5" customWidth="1"/>
    <col min="1027" max="1027" width="14.33203125" style="5" customWidth="1"/>
    <col min="1028" max="1028" width="12.6640625" style="5" customWidth="1"/>
    <col min="1029" max="1029" width="13.88671875" style="5" customWidth="1"/>
    <col min="1030" max="1030" width="16.33203125" style="5" customWidth="1"/>
    <col min="1031" max="1031" width="14.44140625" style="5" customWidth="1"/>
    <col min="1032" max="1032" width="12.44140625" style="5" customWidth="1"/>
    <col min="1033" max="1033" width="13.88671875" style="5" customWidth="1"/>
    <col min="1034" max="1280" width="8.88671875" style="5"/>
    <col min="1281" max="1281" width="15.109375" style="5" customWidth="1"/>
    <col min="1282" max="1282" width="14.109375" style="5" customWidth="1"/>
    <col min="1283" max="1283" width="14.33203125" style="5" customWidth="1"/>
    <col min="1284" max="1284" width="12.6640625" style="5" customWidth="1"/>
    <col min="1285" max="1285" width="13.88671875" style="5" customWidth="1"/>
    <col min="1286" max="1286" width="16.33203125" style="5" customWidth="1"/>
    <col min="1287" max="1287" width="14.44140625" style="5" customWidth="1"/>
    <col min="1288" max="1288" width="12.44140625" style="5" customWidth="1"/>
    <col min="1289" max="1289" width="13.88671875" style="5" customWidth="1"/>
    <col min="1290" max="1536" width="8.88671875" style="5"/>
    <col min="1537" max="1537" width="15.109375" style="5" customWidth="1"/>
    <col min="1538" max="1538" width="14.109375" style="5" customWidth="1"/>
    <col min="1539" max="1539" width="14.33203125" style="5" customWidth="1"/>
    <col min="1540" max="1540" width="12.6640625" style="5" customWidth="1"/>
    <col min="1541" max="1541" width="13.88671875" style="5" customWidth="1"/>
    <col min="1542" max="1542" width="16.33203125" style="5" customWidth="1"/>
    <col min="1543" max="1543" width="14.44140625" style="5" customWidth="1"/>
    <col min="1544" max="1544" width="12.44140625" style="5" customWidth="1"/>
    <col min="1545" max="1545" width="13.88671875" style="5" customWidth="1"/>
    <col min="1546" max="1792" width="8.88671875" style="5"/>
    <col min="1793" max="1793" width="15.109375" style="5" customWidth="1"/>
    <col min="1794" max="1794" width="14.109375" style="5" customWidth="1"/>
    <col min="1795" max="1795" width="14.33203125" style="5" customWidth="1"/>
    <col min="1796" max="1796" width="12.6640625" style="5" customWidth="1"/>
    <col min="1797" max="1797" width="13.88671875" style="5" customWidth="1"/>
    <col min="1798" max="1798" width="16.33203125" style="5" customWidth="1"/>
    <col min="1799" max="1799" width="14.44140625" style="5" customWidth="1"/>
    <col min="1800" max="1800" width="12.44140625" style="5" customWidth="1"/>
    <col min="1801" max="1801" width="13.88671875" style="5" customWidth="1"/>
    <col min="1802" max="2048" width="8.88671875" style="5"/>
    <col min="2049" max="2049" width="15.109375" style="5" customWidth="1"/>
    <col min="2050" max="2050" width="14.109375" style="5" customWidth="1"/>
    <col min="2051" max="2051" width="14.33203125" style="5" customWidth="1"/>
    <col min="2052" max="2052" width="12.6640625" style="5" customWidth="1"/>
    <col min="2053" max="2053" width="13.88671875" style="5" customWidth="1"/>
    <col min="2054" max="2054" width="16.33203125" style="5" customWidth="1"/>
    <col min="2055" max="2055" width="14.44140625" style="5" customWidth="1"/>
    <col min="2056" max="2056" width="12.44140625" style="5" customWidth="1"/>
    <col min="2057" max="2057" width="13.88671875" style="5" customWidth="1"/>
    <col min="2058" max="2304" width="8.88671875" style="5"/>
    <col min="2305" max="2305" width="15.109375" style="5" customWidth="1"/>
    <col min="2306" max="2306" width="14.109375" style="5" customWidth="1"/>
    <col min="2307" max="2307" width="14.33203125" style="5" customWidth="1"/>
    <col min="2308" max="2308" width="12.6640625" style="5" customWidth="1"/>
    <col min="2309" max="2309" width="13.88671875" style="5" customWidth="1"/>
    <col min="2310" max="2310" width="16.33203125" style="5" customWidth="1"/>
    <col min="2311" max="2311" width="14.44140625" style="5" customWidth="1"/>
    <col min="2312" max="2312" width="12.44140625" style="5" customWidth="1"/>
    <col min="2313" max="2313" width="13.88671875" style="5" customWidth="1"/>
    <col min="2314" max="2560" width="8.88671875" style="5"/>
    <col min="2561" max="2561" width="15.109375" style="5" customWidth="1"/>
    <col min="2562" max="2562" width="14.109375" style="5" customWidth="1"/>
    <col min="2563" max="2563" width="14.33203125" style="5" customWidth="1"/>
    <col min="2564" max="2564" width="12.6640625" style="5" customWidth="1"/>
    <col min="2565" max="2565" width="13.88671875" style="5" customWidth="1"/>
    <col min="2566" max="2566" width="16.33203125" style="5" customWidth="1"/>
    <col min="2567" max="2567" width="14.44140625" style="5" customWidth="1"/>
    <col min="2568" max="2568" width="12.44140625" style="5" customWidth="1"/>
    <col min="2569" max="2569" width="13.88671875" style="5" customWidth="1"/>
    <col min="2570" max="2816" width="8.88671875" style="5"/>
    <col min="2817" max="2817" width="15.109375" style="5" customWidth="1"/>
    <col min="2818" max="2818" width="14.109375" style="5" customWidth="1"/>
    <col min="2819" max="2819" width="14.33203125" style="5" customWidth="1"/>
    <col min="2820" max="2820" width="12.6640625" style="5" customWidth="1"/>
    <col min="2821" max="2821" width="13.88671875" style="5" customWidth="1"/>
    <col min="2822" max="2822" width="16.33203125" style="5" customWidth="1"/>
    <col min="2823" max="2823" width="14.44140625" style="5" customWidth="1"/>
    <col min="2824" max="2824" width="12.44140625" style="5" customWidth="1"/>
    <col min="2825" max="2825" width="13.88671875" style="5" customWidth="1"/>
    <col min="2826" max="3072" width="8.88671875" style="5"/>
    <col min="3073" max="3073" width="15.109375" style="5" customWidth="1"/>
    <col min="3074" max="3074" width="14.109375" style="5" customWidth="1"/>
    <col min="3075" max="3075" width="14.33203125" style="5" customWidth="1"/>
    <col min="3076" max="3076" width="12.6640625" style="5" customWidth="1"/>
    <col min="3077" max="3077" width="13.88671875" style="5" customWidth="1"/>
    <col min="3078" max="3078" width="16.33203125" style="5" customWidth="1"/>
    <col min="3079" max="3079" width="14.44140625" style="5" customWidth="1"/>
    <col min="3080" max="3080" width="12.44140625" style="5" customWidth="1"/>
    <col min="3081" max="3081" width="13.88671875" style="5" customWidth="1"/>
    <col min="3082" max="3328" width="8.88671875" style="5"/>
    <col min="3329" max="3329" width="15.109375" style="5" customWidth="1"/>
    <col min="3330" max="3330" width="14.109375" style="5" customWidth="1"/>
    <col min="3331" max="3331" width="14.33203125" style="5" customWidth="1"/>
    <col min="3332" max="3332" width="12.6640625" style="5" customWidth="1"/>
    <col min="3333" max="3333" width="13.88671875" style="5" customWidth="1"/>
    <col min="3334" max="3334" width="16.33203125" style="5" customWidth="1"/>
    <col min="3335" max="3335" width="14.44140625" style="5" customWidth="1"/>
    <col min="3336" max="3336" width="12.44140625" style="5" customWidth="1"/>
    <col min="3337" max="3337" width="13.88671875" style="5" customWidth="1"/>
    <col min="3338" max="3584" width="8.88671875" style="5"/>
    <col min="3585" max="3585" width="15.109375" style="5" customWidth="1"/>
    <col min="3586" max="3586" width="14.109375" style="5" customWidth="1"/>
    <col min="3587" max="3587" width="14.33203125" style="5" customWidth="1"/>
    <col min="3588" max="3588" width="12.6640625" style="5" customWidth="1"/>
    <col min="3589" max="3589" width="13.88671875" style="5" customWidth="1"/>
    <col min="3590" max="3590" width="16.33203125" style="5" customWidth="1"/>
    <col min="3591" max="3591" width="14.44140625" style="5" customWidth="1"/>
    <col min="3592" max="3592" width="12.44140625" style="5" customWidth="1"/>
    <col min="3593" max="3593" width="13.88671875" style="5" customWidth="1"/>
    <col min="3594" max="3840" width="8.88671875" style="5"/>
    <col min="3841" max="3841" width="15.109375" style="5" customWidth="1"/>
    <col min="3842" max="3842" width="14.109375" style="5" customWidth="1"/>
    <col min="3843" max="3843" width="14.33203125" style="5" customWidth="1"/>
    <col min="3844" max="3844" width="12.6640625" style="5" customWidth="1"/>
    <col min="3845" max="3845" width="13.88671875" style="5" customWidth="1"/>
    <col min="3846" max="3846" width="16.33203125" style="5" customWidth="1"/>
    <col min="3847" max="3847" width="14.44140625" style="5" customWidth="1"/>
    <col min="3848" max="3848" width="12.44140625" style="5" customWidth="1"/>
    <col min="3849" max="3849" width="13.88671875" style="5" customWidth="1"/>
    <col min="3850" max="4096" width="8.88671875" style="5"/>
    <col min="4097" max="4097" width="15.109375" style="5" customWidth="1"/>
    <col min="4098" max="4098" width="14.109375" style="5" customWidth="1"/>
    <col min="4099" max="4099" width="14.33203125" style="5" customWidth="1"/>
    <col min="4100" max="4100" width="12.6640625" style="5" customWidth="1"/>
    <col min="4101" max="4101" width="13.88671875" style="5" customWidth="1"/>
    <col min="4102" max="4102" width="16.33203125" style="5" customWidth="1"/>
    <col min="4103" max="4103" width="14.44140625" style="5" customWidth="1"/>
    <col min="4104" max="4104" width="12.44140625" style="5" customWidth="1"/>
    <col min="4105" max="4105" width="13.88671875" style="5" customWidth="1"/>
    <col min="4106" max="4352" width="8.88671875" style="5"/>
    <col min="4353" max="4353" width="15.109375" style="5" customWidth="1"/>
    <col min="4354" max="4354" width="14.109375" style="5" customWidth="1"/>
    <col min="4355" max="4355" width="14.33203125" style="5" customWidth="1"/>
    <col min="4356" max="4356" width="12.6640625" style="5" customWidth="1"/>
    <col min="4357" max="4357" width="13.88671875" style="5" customWidth="1"/>
    <col min="4358" max="4358" width="16.33203125" style="5" customWidth="1"/>
    <col min="4359" max="4359" width="14.44140625" style="5" customWidth="1"/>
    <col min="4360" max="4360" width="12.44140625" style="5" customWidth="1"/>
    <col min="4361" max="4361" width="13.88671875" style="5" customWidth="1"/>
    <col min="4362" max="4608" width="8.88671875" style="5"/>
    <col min="4609" max="4609" width="15.109375" style="5" customWidth="1"/>
    <col min="4610" max="4610" width="14.109375" style="5" customWidth="1"/>
    <col min="4611" max="4611" width="14.33203125" style="5" customWidth="1"/>
    <col min="4612" max="4612" width="12.6640625" style="5" customWidth="1"/>
    <col min="4613" max="4613" width="13.88671875" style="5" customWidth="1"/>
    <col min="4614" max="4614" width="16.33203125" style="5" customWidth="1"/>
    <col min="4615" max="4615" width="14.44140625" style="5" customWidth="1"/>
    <col min="4616" max="4616" width="12.44140625" style="5" customWidth="1"/>
    <col min="4617" max="4617" width="13.88671875" style="5" customWidth="1"/>
    <col min="4618" max="4864" width="8.88671875" style="5"/>
    <col min="4865" max="4865" width="15.109375" style="5" customWidth="1"/>
    <col min="4866" max="4866" width="14.109375" style="5" customWidth="1"/>
    <col min="4867" max="4867" width="14.33203125" style="5" customWidth="1"/>
    <col min="4868" max="4868" width="12.6640625" style="5" customWidth="1"/>
    <col min="4869" max="4869" width="13.88671875" style="5" customWidth="1"/>
    <col min="4870" max="4870" width="16.33203125" style="5" customWidth="1"/>
    <col min="4871" max="4871" width="14.44140625" style="5" customWidth="1"/>
    <col min="4872" max="4872" width="12.44140625" style="5" customWidth="1"/>
    <col min="4873" max="4873" width="13.88671875" style="5" customWidth="1"/>
    <col min="4874" max="5120" width="8.88671875" style="5"/>
    <col min="5121" max="5121" width="15.109375" style="5" customWidth="1"/>
    <col min="5122" max="5122" width="14.109375" style="5" customWidth="1"/>
    <col min="5123" max="5123" width="14.33203125" style="5" customWidth="1"/>
    <col min="5124" max="5124" width="12.6640625" style="5" customWidth="1"/>
    <col min="5125" max="5125" width="13.88671875" style="5" customWidth="1"/>
    <col min="5126" max="5126" width="16.33203125" style="5" customWidth="1"/>
    <col min="5127" max="5127" width="14.44140625" style="5" customWidth="1"/>
    <col min="5128" max="5128" width="12.44140625" style="5" customWidth="1"/>
    <col min="5129" max="5129" width="13.88671875" style="5" customWidth="1"/>
    <col min="5130" max="5376" width="8.88671875" style="5"/>
    <col min="5377" max="5377" width="15.109375" style="5" customWidth="1"/>
    <col min="5378" max="5378" width="14.109375" style="5" customWidth="1"/>
    <col min="5379" max="5379" width="14.33203125" style="5" customWidth="1"/>
    <col min="5380" max="5380" width="12.6640625" style="5" customWidth="1"/>
    <col min="5381" max="5381" width="13.88671875" style="5" customWidth="1"/>
    <col min="5382" max="5382" width="16.33203125" style="5" customWidth="1"/>
    <col min="5383" max="5383" width="14.44140625" style="5" customWidth="1"/>
    <col min="5384" max="5384" width="12.44140625" style="5" customWidth="1"/>
    <col min="5385" max="5385" width="13.88671875" style="5" customWidth="1"/>
    <col min="5386" max="5632" width="8.88671875" style="5"/>
    <col min="5633" max="5633" width="15.109375" style="5" customWidth="1"/>
    <col min="5634" max="5634" width="14.109375" style="5" customWidth="1"/>
    <col min="5635" max="5635" width="14.33203125" style="5" customWidth="1"/>
    <col min="5636" max="5636" width="12.6640625" style="5" customWidth="1"/>
    <col min="5637" max="5637" width="13.88671875" style="5" customWidth="1"/>
    <col min="5638" max="5638" width="16.33203125" style="5" customWidth="1"/>
    <col min="5639" max="5639" width="14.44140625" style="5" customWidth="1"/>
    <col min="5640" max="5640" width="12.44140625" style="5" customWidth="1"/>
    <col min="5641" max="5641" width="13.88671875" style="5" customWidth="1"/>
    <col min="5642" max="5888" width="8.88671875" style="5"/>
    <col min="5889" max="5889" width="15.109375" style="5" customWidth="1"/>
    <col min="5890" max="5890" width="14.109375" style="5" customWidth="1"/>
    <col min="5891" max="5891" width="14.33203125" style="5" customWidth="1"/>
    <col min="5892" max="5892" width="12.6640625" style="5" customWidth="1"/>
    <col min="5893" max="5893" width="13.88671875" style="5" customWidth="1"/>
    <col min="5894" max="5894" width="16.33203125" style="5" customWidth="1"/>
    <col min="5895" max="5895" width="14.44140625" style="5" customWidth="1"/>
    <col min="5896" max="5896" width="12.44140625" style="5" customWidth="1"/>
    <col min="5897" max="5897" width="13.88671875" style="5" customWidth="1"/>
    <col min="5898" max="6144" width="8.88671875" style="5"/>
    <col min="6145" max="6145" width="15.109375" style="5" customWidth="1"/>
    <col min="6146" max="6146" width="14.109375" style="5" customWidth="1"/>
    <col min="6147" max="6147" width="14.33203125" style="5" customWidth="1"/>
    <col min="6148" max="6148" width="12.6640625" style="5" customWidth="1"/>
    <col min="6149" max="6149" width="13.88671875" style="5" customWidth="1"/>
    <col min="6150" max="6150" width="16.33203125" style="5" customWidth="1"/>
    <col min="6151" max="6151" width="14.44140625" style="5" customWidth="1"/>
    <col min="6152" max="6152" width="12.44140625" style="5" customWidth="1"/>
    <col min="6153" max="6153" width="13.88671875" style="5" customWidth="1"/>
    <col min="6154" max="6400" width="8.88671875" style="5"/>
    <col min="6401" max="6401" width="15.109375" style="5" customWidth="1"/>
    <col min="6402" max="6402" width="14.109375" style="5" customWidth="1"/>
    <col min="6403" max="6403" width="14.33203125" style="5" customWidth="1"/>
    <col min="6404" max="6404" width="12.6640625" style="5" customWidth="1"/>
    <col min="6405" max="6405" width="13.88671875" style="5" customWidth="1"/>
    <col min="6406" max="6406" width="16.33203125" style="5" customWidth="1"/>
    <col min="6407" max="6407" width="14.44140625" style="5" customWidth="1"/>
    <col min="6408" max="6408" width="12.44140625" style="5" customWidth="1"/>
    <col min="6409" max="6409" width="13.88671875" style="5" customWidth="1"/>
    <col min="6410" max="6656" width="8.88671875" style="5"/>
    <col min="6657" max="6657" width="15.109375" style="5" customWidth="1"/>
    <col min="6658" max="6658" width="14.109375" style="5" customWidth="1"/>
    <col min="6659" max="6659" width="14.33203125" style="5" customWidth="1"/>
    <col min="6660" max="6660" width="12.6640625" style="5" customWidth="1"/>
    <col min="6661" max="6661" width="13.88671875" style="5" customWidth="1"/>
    <col min="6662" max="6662" width="16.33203125" style="5" customWidth="1"/>
    <col min="6663" max="6663" width="14.44140625" style="5" customWidth="1"/>
    <col min="6664" max="6664" width="12.44140625" style="5" customWidth="1"/>
    <col min="6665" max="6665" width="13.88671875" style="5" customWidth="1"/>
    <col min="6666" max="6912" width="8.88671875" style="5"/>
    <col min="6913" max="6913" width="15.109375" style="5" customWidth="1"/>
    <col min="6914" max="6914" width="14.109375" style="5" customWidth="1"/>
    <col min="6915" max="6915" width="14.33203125" style="5" customWidth="1"/>
    <col min="6916" max="6916" width="12.6640625" style="5" customWidth="1"/>
    <col min="6917" max="6917" width="13.88671875" style="5" customWidth="1"/>
    <col min="6918" max="6918" width="16.33203125" style="5" customWidth="1"/>
    <col min="6919" max="6919" width="14.44140625" style="5" customWidth="1"/>
    <col min="6920" max="6920" width="12.44140625" style="5" customWidth="1"/>
    <col min="6921" max="6921" width="13.88671875" style="5" customWidth="1"/>
    <col min="6922" max="7168" width="8.88671875" style="5"/>
    <col min="7169" max="7169" width="15.109375" style="5" customWidth="1"/>
    <col min="7170" max="7170" width="14.109375" style="5" customWidth="1"/>
    <col min="7171" max="7171" width="14.33203125" style="5" customWidth="1"/>
    <col min="7172" max="7172" width="12.6640625" style="5" customWidth="1"/>
    <col min="7173" max="7173" width="13.88671875" style="5" customWidth="1"/>
    <col min="7174" max="7174" width="16.33203125" style="5" customWidth="1"/>
    <col min="7175" max="7175" width="14.44140625" style="5" customWidth="1"/>
    <col min="7176" max="7176" width="12.44140625" style="5" customWidth="1"/>
    <col min="7177" max="7177" width="13.88671875" style="5" customWidth="1"/>
    <col min="7178" max="7424" width="8.88671875" style="5"/>
    <col min="7425" max="7425" width="15.109375" style="5" customWidth="1"/>
    <col min="7426" max="7426" width="14.109375" style="5" customWidth="1"/>
    <col min="7427" max="7427" width="14.33203125" style="5" customWidth="1"/>
    <col min="7428" max="7428" width="12.6640625" style="5" customWidth="1"/>
    <col min="7429" max="7429" width="13.88671875" style="5" customWidth="1"/>
    <col min="7430" max="7430" width="16.33203125" style="5" customWidth="1"/>
    <col min="7431" max="7431" width="14.44140625" style="5" customWidth="1"/>
    <col min="7432" max="7432" width="12.44140625" style="5" customWidth="1"/>
    <col min="7433" max="7433" width="13.88671875" style="5" customWidth="1"/>
    <col min="7434" max="7680" width="8.88671875" style="5"/>
    <col min="7681" max="7681" width="15.109375" style="5" customWidth="1"/>
    <col min="7682" max="7682" width="14.109375" style="5" customWidth="1"/>
    <col min="7683" max="7683" width="14.33203125" style="5" customWidth="1"/>
    <col min="7684" max="7684" width="12.6640625" style="5" customWidth="1"/>
    <col min="7685" max="7685" width="13.88671875" style="5" customWidth="1"/>
    <col min="7686" max="7686" width="16.33203125" style="5" customWidth="1"/>
    <col min="7687" max="7687" width="14.44140625" style="5" customWidth="1"/>
    <col min="7688" max="7688" width="12.44140625" style="5" customWidth="1"/>
    <col min="7689" max="7689" width="13.88671875" style="5" customWidth="1"/>
    <col min="7690" max="7936" width="8.88671875" style="5"/>
    <col min="7937" max="7937" width="15.109375" style="5" customWidth="1"/>
    <col min="7938" max="7938" width="14.109375" style="5" customWidth="1"/>
    <col min="7939" max="7939" width="14.33203125" style="5" customWidth="1"/>
    <col min="7940" max="7940" width="12.6640625" style="5" customWidth="1"/>
    <col min="7941" max="7941" width="13.88671875" style="5" customWidth="1"/>
    <col min="7942" max="7942" width="16.33203125" style="5" customWidth="1"/>
    <col min="7943" max="7943" width="14.44140625" style="5" customWidth="1"/>
    <col min="7944" max="7944" width="12.44140625" style="5" customWidth="1"/>
    <col min="7945" max="7945" width="13.88671875" style="5" customWidth="1"/>
    <col min="7946" max="8192" width="8.88671875" style="5"/>
    <col min="8193" max="8193" width="15.109375" style="5" customWidth="1"/>
    <col min="8194" max="8194" width="14.109375" style="5" customWidth="1"/>
    <col min="8195" max="8195" width="14.33203125" style="5" customWidth="1"/>
    <col min="8196" max="8196" width="12.6640625" style="5" customWidth="1"/>
    <col min="8197" max="8197" width="13.88671875" style="5" customWidth="1"/>
    <col min="8198" max="8198" width="16.33203125" style="5" customWidth="1"/>
    <col min="8199" max="8199" width="14.44140625" style="5" customWidth="1"/>
    <col min="8200" max="8200" width="12.44140625" style="5" customWidth="1"/>
    <col min="8201" max="8201" width="13.88671875" style="5" customWidth="1"/>
    <col min="8202" max="8448" width="8.88671875" style="5"/>
    <col min="8449" max="8449" width="15.109375" style="5" customWidth="1"/>
    <col min="8450" max="8450" width="14.109375" style="5" customWidth="1"/>
    <col min="8451" max="8451" width="14.33203125" style="5" customWidth="1"/>
    <col min="8452" max="8452" width="12.6640625" style="5" customWidth="1"/>
    <col min="8453" max="8453" width="13.88671875" style="5" customWidth="1"/>
    <col min="8454" max="8454" width="16.33203125" style="5" customWidth="1"/>
    <col min="8455" max="8455" width="14.44140625" style="5" customWidth="1"/>
    <col min="8456" max="8456" width="12.44140625" style="5" customWidth="1"/>
    <col min="8457" max="8457" width="13.88671875" style="5" customWidth="1"/>
    <col min="8458" max="8704" width="8.88671875" style="5"/>
    <col min="8705" max="8705" width="15.109375" style="5" customWidth="1"/>
    <col min="8706" max="8706" width="14.109375" style="5" customWidth="1"/>
    <col min="8707" max="8707" width="14.33203125" style="5" customWidth="1"/>
    <col min="8708" max="8708" width="12.6640625" style="5" customWidth="1"/>
    <col min="8709" max="8709" width="13.88671875" style="5" customWidth="1"/>
    <col min="8710" max="8710" width="16.33203125" style="5" customWidth="1"/>
    <col min="8711" max="8711" width="14.44140625" style="5" customWidth="1"/>
    <col min="8712" max="8712" width="12.44140625" style="5" customWidth="1"/>
    <col min="8713" max="8713" width="13.88671875" style="5" customWidth="1"/>
    <col min="8714" max="8960" width="8.88671875" style="5"/>
    <col min="8961" max="8961" width="15.109375" style="5" customWidth="1"/>
    <col min="8962" max="8962" width="14.109375" style="5" customWidth="1"/>
    <col min="8963" max="8963" width="14.33203125" style="5" customWidth="1"/>
    <col min="8964" max="8964" width="12.6640625" style="5" customWidth="1"/>
    <col min="8965" max="8965" width="13.88671875" style="5" customWidth="1"/>
    <col min="8966" max="8966" width="16.33203125" style="5" customWidth="1"/>
    <col min="8967" max="8967" width="14.44140625" style="5" customWidth="1"/>
    <col min="8968" max="8968" width="12.44140625" style="5" customWidth="1"/>
    <col min="8969" max="8969" width="13.88671875" style="5" customWidth="1"/>
    <col min="8970" max="9216" width="8.88671875" style="5"/>
    <col min="9217" max="9217" width="15.109375" style="5" customWidth="1"/>
    <col min="9218" max="9218" width="14.109375" style="5" customWidth="1"/>
    <col min="9219" max="9219" width="14.33203125" style="5" customWidth="1"/>
    <col min="9220" max="9220" width="12.6640625" style="5" customWidth="1"/>
    <col min="9221" max="9221" width="13.88671875" style="5" customWidth="1"/>
    <col min="9222" max="9222" width="16.33203125" style="5" customWidth="1"/>
    <col min="9223" max="9223" width="14.44140625" style="5" customWidth="1"/>
    <col min="9224" max="9224" width="12.44140625" style="5" customWidth="1"/>
    <col min="9225" max="9225" width="13.88671875" style="5" customWidth="1"/>
    <col min="9226" max="9472" width="8.88671875" style="5"/>
    <col min="9473" max="9473" width="15.109375" style="5" customWidth="1"/>
    <col min="9474" max="9474" width="14.109375" style="5" customWidth="1"/>
    <col min="9475" max="9475" width="14.33203125" style="5" customWidth="1"/>
    <col min="9476" max="9476" width="12.6640625" style="5" customWidth="1"/>
    <col min="9477" max="9477" width="13.88671875" style="5" customWidth="1"/>
    <col min="9478" max="9478" width="16.33203125" style="5" customWidth="1"/>
    <col min="9479" max="9479" width="14.44140625" style="5" customWidth="1"/>
    <col min="9480" max="9480" width="12.44140625" style="5" customWidth="1"/>
    <col min="9481" max="9481" width="13.88671875" style="5" customWidth="1"/>
    <col min="9482" max="9728" width="8.88671875" style="5"/>
    <col min="9729" max="9729" width="15.109375" style="5" customWidth="1"/>
    <col min="9730" max="9730" width="14.109375" style="5" customWidth="1"/>
    <col min="9731" max="9731" width="14.33203125" style="5" customWidth="1"/>
    <col min="9732" max="9732" width="12.6640625" style="5" customWidth="1"/>
    <col min="9733" max="9733" width="13.88671875" style="5" customWidth="1"/>
    <col min="9734" max="9734" width="16.33203125" style="5" customWidth="1"/>
    <col min="9735" max="9735" width="14.44140625" style="5" customWidth="1"/>
    <col min="9736" max="9736" width="12.44140625" style="5" customWidth="1"/>
    <col min="9737" max="9737" width="13.88671875" style="5" customWidth="1"/>
    <col min="9738" max="9984" width="8.88671875" style="5"/>
    <col min="9985" max="9985" width="15.109375" style="5" customWidth="1"/>
    <col min="9986" max="9986" width="14.109375" style="5" customWidth="1"/>
    <col min="9987" max="9987" width="14.33203125" style="5" customWidth="1"/>
    <col min="9988" max="9988" width="12.6640625" style="5" customWidth="1"/>
    <col min="9989" max="9989" width="13.88671875" style="5" customWidth="1"/>
    <col min="9990" max="9990" width="16.33203125" style="5" customWidth="1"/>
    <col min="9991" max="9991" width="14.44140625" style="5" customWidth="1"/>
    <col min="9992" max="9992" width="12.44140625" style="5" customWidth="1"/>
    <col min="9993" max="9993" width="13.88671875" style="5" customWidth="1"/>
    <col min="9994" max="10240" width="8.88671875" style="5"/>
    <col min="10241" max="10241" width="15.109375" style="5" customWidth="1"/>
    <col min="10242" max="10242" width="14.109375" style="5" customWidth="1"/>
    <col min="10243" max="10243" width="14.33203125" style="5" customWidth="1"/>
    <col min="10244" max="10244" width="12.6640625" style="5" customWidth="1"/>
    <col min="10245" max="10245" width="13.88671875" style="5" customWidth="1"/>
    <col min="10246" max="10246" width="16.33203125" style="5" customWidth="1"/>
    <col min="10247" max="10247" width="14.44140625" style="5" customWidth="1"/>
    <col min="10248" max="10248" width="12.44140625" style="5" customWidth="1"/>
    <col min="10249" max="10249" width="13.88671875" style="5" customWidth="1"/>
    <col min="10250" max="10496" width="8.88671875" style="5"/>
    <col min="10497" max="10497" width="15.109375" style="5" customWidth="1"/>
    <col min="10498" max="10498" width="14.109375" style="5" customWidth="1"/>
    <col min="10499" max="10499" width="14.33203125" style="5" customWidth="1"/>
    <col min="10500" max="10500" width="12.6640625" style="5" customWidth="1"/>
    <col min="10501" max="10501" width="13.88671875" style="5" customWidth="1"/>
    <col min="10502" max="10502" width="16.33203125" style="5" customWidth="1"/>
    <col min="10503" max="10503" width="14.44140625" style="5" customWidth="1"/>
    <col min="10504" max="10504" width="12.44140625" style="5" customWidth="1"/>
    <col min="10505" max="10505" width="13.88671875" style="5" customWidth="1"/>
    <col min="10506" max="10752" width="8.88671875" style="5"/>
    <col min="10753" max="10753" width="15.109375" style="5" customWidth="1"/>
    <col min="10754" max="10754" width="14.109375" style="5" customWidth="1"/>
    <col min="10755" max="10755" width="14.33203125" style="5" customWidth="1"/>
    <col min="10756" max="10756" width="12.6640625" style="5" customWidth="1"/>
    <col min="10757" max="10757" width="13.88671875" style="5" customWidth="1"/>
    <col min="10758" max="10758" width="16.33203125" style="5" customWidth="1"/>
    <col min="10759" max="10759" width="14.44140625" style="5" customWidth="1"/>
    <col min="10760" max="10760" width="12.44140625" style="5" customWidth="1"/>
    <col min="10761" max="10761" width="13.88671875" style="5" customWidth="1"/>
    <col min="10762" max="11008" width="8.88671875" style="5"/>
    <col min="11009" max="11009" width="15.109375" style="5" customWidth="1"/>
    <col min="11010" max="11010" width="14.109375" style="5" customWidth="1"/>
    <col min="11011" max="11011" width="14.33203125" style="5" customWidth="1"/>
    <col min="11012" max="11012" width="12.6640625" style="5" customWidth="1"/>
    <col min="11013" max="11013" width="13.88671875" style="5" customWidth="1"/>
    <col min="11014" max="11014" width="16.33203125" style="5" customWidth="1"/>
    <col min="11015" max="11015" width="14.44140625" style="5" customWidth="1"/>
    <col min="11016" max="11016" width="12.44140625" style="5" customWidth="1"/>
    <col min="11017" max="11017" width="13.88671875" style="5" customWidth="1"/>
    <col min="11018" max="11264" width="8.88671875" style="5"/>
    <col min="11265" max="11265" width="15.109375" style="5" customWidth="1"/>
    <col min="11266" max="11266" width="14.109375" style="5" customWidth="1"/>
    <col min="11267" max="11267" width="14.33203125" style="5" customWidth="1"/>
    <col min="11268" max="11268" width="12.6640625" style="5" customWidth="1"/>
    <col min="11269" max="11269" width="13.88671875" style="5" customWidth="1"/>
    <col min="11270" max="11270" width="16.33203125" style="5" customWidth="1"/>
    <col min="11271" max="11271" width="14.44140625" style="5" customWidth="1"/>
    <col min="11272" max="11272" width="12.44140625" style="5" customWidth="1"/>
    <col min="11273" max="11273" width="13.88671875" style="5" customWidth="1"/>
    <col min="11274" max="11520" width="8.88671875" style="5"/>
    <col min="11521" max="11521" width="15.109375" style="5" customWidth="1"/>
    <col min="11522" max="11522" width="14.109375" style="5" customWidth="1"/>
    <col min="11523" max="11523" width="14.33203125" style="5" customWidth="1"/>
    <col min="11524" max="11524" width="12.6640625" style="5" customWidth="1"/>
    <col min="11525" max="11525" width="13.88671875" style="5" customWidth="1"/>
    <col min="11526" max="11526" width="16.33203125" style="5" customWidth="1"/>
    <col min="11527" max="11527" width="14.44140625" style="5" customWidth="1"/>
    <col min="11528" max="11528" width="12.44140625" style="5" customWidth="1"/>
    <col min="11529" max="11529" width="13.88671875" style="5" customWidth="1"/>
    <col min="11530" max="11776" width="8.88671875" style="5"/>
    <col min="11777" max="11777" width="15.109375" style="5" customWidth="1"/>
    <col min="11778" max="11778" width="14.109375" style="5" customWidth="1"/>
    <col min="11779" max="11779" width="14.33203125" style="5" customWidth="1"/>
    <col min="11780" max="11780" width="12.6640625" style="5" customWidth="1"/>
    <col min="11781" max="11781" width="13.88671875" style="5" customWidth="1"/>
    <col min="11782" max="11782" width="16.33203125" style="5" customWidth="1"/>
    <col min="11783" max="11783" width="14.44140625" style="5" customWidth="1"/>
    <col min="11784" max="11784" width="12.44140625" style="5" customWidth="1"/>
    <col min="11785" max="11785" width="13.88671875" style="5" customWidth="1"/>
    <col min="11786" max="12032" width="8.88671875" style="5"/>
    <col min="12033" max="12033" width="15.109375" style="5" customWidth="1"/>
    <col min="12034" max="12034" width="14.109375" style="5" customWidth="1"/>
    <col min="12035" max="12035" width="14.33203125" style="5" customWidth="1"/>
    <col min="12036" max="12036" width="12.6640625" style="5" customWidth="1"/>
    <col min="12037" max="12037" width="13.88671875" style="5" customWidth="1"/>
    <col min="12038" max="12038" width="16.33203125" style="5" customWidth="1"/>
    <col min="12039" max="12039" width="14.44140625" style="5" customWidth="1"/>
    <col min="12040" max="12040" width="12.44140625" style="5" customWidth="1"/>
    <col min="12041" max="12041" width="13.88671875" style="5" customWidth="1"/>
    <col min="12042" max="12288" width="8.88671875" style="5"/>
    <col min="12289" max="12289" width="15.109375" style="5" customWidth="1"/>
    <col min="12290" max="12290" width="14.109375" style="5" customWidth="1"/>
    <col min="12291" max="12291" width="14.33203125" style="5" customWidth="1"/>
    <col min="12292" max="12292" width="12.6640625" style="5" customWidth="1"/>
    <col min="12293" max="12293" width="13.88671875" style="5" customWidth="1"/>
    <col min="12294" max="12294" width="16.33203125" style="5" customWidth="1"/>
    <col min="12295" max="12295" width="14.44140625" style="5" customWidth="1"/>
    <col min="12296" max="12296" width="12.44140625" style="5" customWidth="1"/>
    <col min="12297" max="12297" width="13.88671875" style="5" customWidth="1"/>
    <col min="12298" max="12544" width="8.88671875" style="5"/>
    <col min="12545" max="12545" width="15.109375" style="5" customWidth="1"/>
    <col min="12546" max="12546" width="14.109375" style="5" customWidth="1"/>
    <col min="12547" max="12547" width="14.33203125" style="5" customWidth="1"/>
    <col min="12548" max="12548" width="12.6640625" style="5" customWidth="1"/>
    <col min="12549" max="12549" width="13.88671875" style="5" customWidth="1"/>
    <col min="12550" max="12550" width="16.33203125" style="5" customWidth="1"/>
    <col min="12551" max="12551" width="14.44140625" style="5" customWidth="1"/>
    <col min="12552" max="12552" width="12.44140625" style="5" customWidth="1"/>
    <col min="12553" max="12553" width="13.88671875" style="5" customWidth="1"/>
    <col min="12554" max="12800" width="8.88671875" style="5"/>
    <col min="12801" max="12801" width="15.109375" style="5" customWidth="1"/>
    <col min="12802" max="12802" width="14.109375" style="5" customWidth="1"/>
    <col min="12803" max="12803" width="14.33203125" style="5" customWidth="1"/>
    <col min="12804" max="12804" width="12.6640625" style="5" customWidth="1"/>
    <col min="12805" max="12805" width="13.88671875" style="5" customWidth="1"/>
    <col min="12806" max="12806" width="16.33203125" style="5" customWidth="1"/>
    <col min="12807" max="12807" width="14.44140625" style="5" customWidth="1"/>
    <col min="12808" max="12808" width="12.44140625" style="5" customWidth="1"/>
    <col min="12809" max="12809" width="13.88671875" style="5" customWidth="1"/>
    <col min="12810" max="13056" width="8.88671875" style="5"/>
    <col min="13057" max="13057" width="15.109375" style="5" customWidth="1"/>
    <col min="13058" max="13058" width="14.109375" style="5" customWidth="1"/>
    <col min="13059" max="13059" width="14.33203125" style="5" customWidth="1"/>
    <col min="13060" max="13060" width="12.6640625" style="5" customWidth="1"/>
    <col min="13061" max="13061" width="13.88671875" style="5" customWidth="1"/>
    <col min="13062" max="13062" width="16.33203125" style="5" customWidth="1"/>
    <col min="13063" max="13063" width="14.44140625" style="5" customWidth="1"/>
    <col min="13064" max="13064" width="12.44140625" style="5" customWidth="1"/>
    <col min="13065" max="13065" width="13.88671875" style="5" customWidth="1"/>
    <col min="13066" max="13312" width="8.88671875" style="5"/>
    <col min="13313" max="13313" width="15.109375" style="5" customWidth="1"/>
    <col min="13314" max="13314" width="14.109375" style="5" customWidth="1"/>
    <col min="13315" max="13315" width="14.33203125" style="5" customWidth="1"/>
    <col min="13316" max="13316" width="12.6640625" style="5" customWidth="1"/>
    <col min="13317" max="13317" width="13.88671875" style="5" customWidth="1"/>
    <col min="13318" max="13318" width="16.33203125" style="5" customWidth="1"/>
    <col min="13319" max="13319" width="14.44140625" style="5" customWidth="1"/>
    <col min="13320" max="13320" width="12.44140625" style="5" customWidth="1"/>
    <col min="13321" max="13321" width="13.88671875" style="5" customWidth="1"/>
    <col min="13322" max="13568" width="8.88671875" style="5"/>
    <col min="13569" max="13569" width="15.109375" style="5" customWidth="1"/>
    <col min="13570" max="13570" width="14.109375" style="5" customWidth="1"/>
    <col min="13571" max="13571" width="14.33203125" style="5" customWidth="1"/>
    <col min="13572" max="13572" width="12.6640625" style="5" customWidth="1"/>
    <col min="13573" max="13573" width="13.88671875" style="5" customWidth="1"/>
    <col min="13574" max="13574" width="16.33203125" style="5" customWidth="1"/>
    <col min="13575" max="13575" width="14.44140625" style="5" customWidth="1"/>
    <col min="13576" max="13576" width="12.44140625" style="5" customWidth="1"/>
    <col min="13577" max="13577" width="13.88671875" style="5" customWidth="1"/>
    <col min="13578" max="13824" width="8.88671875" style="5"/>
    <col min="13825" max="13825" width="15.109375" style="5" customWidth="1"/>
    <col min="13826" max="13826" width="14.109375" style="5" customWidth="1"/>
    <col min="13827" max="13827" width="14.33203125" style="5" customWidth="1"/>
    <col min="13828" max="13828" width="12.6640625" style="5" customWidth="1"/>
    <col min="13829" max="13829" width="13.88671875" style="5" customWidth="1"/>
    <col min="13830" max="13830" width="16.33203125" style="5" customWidth="1"/>
    <col min="13831" max="13831" width="14.44140625" style="5" customWidth="1"/>
    <col min="13832" max="13832" width="12.44140625" style="5" customWidth="1"/>
    <col min="13833" max="13833" width="13.88671875" style="5" customWidth="1"/>
    <col min="13834" max="14080" width="8.88671875" style="5"/>
    <col min="14081" max="14081" width="15.109375" style="5" customWidth="1"/>
    <col min="14082" max="14082" width="14.109375" style="5" customWidth="1"/>
    <col min="14083" max="14083" width="14.33203125" style="5" customWidth="1"/>
    <col min="14084" max="14084" width="12.6640625" style="5" customWidth="1"/>
    <col min="14085" max="14085" width="13.88671875" style="5" customWidth="1"/>
    <col min="14086" max="14086" width="16.33203125" style="5" customWidth="1"/>
    <col min="14087" max="14087" width="14.44140625" style="5" customWidth="1"/>
    <col min="14088" max="14088" width="12.44140625" style="5" customWidth="1"/>
    <col min="14089" max="14089" width="13.88671875" style="5" customWidth="1"/>
    <col min="14090" max="14336" width="8.88671875" style="5"/>
    <col min="14337" max="14337" width="15.109375" style="5" customWidth="1"/>
    <col min="14338" max="14338" width="14.109375" style="5" customWidth="1"/>
    <col min="14339" max="14339" width="14.33203125" style="5" customWidth="1"/>
    <col min="14340" max="14340" width="12.6640625" style="5" customWidth="1"/>
    <col min="14341" max="14341" width="13.88671875" style="5" customWidth="1"/>
    <col min="14342" max="14342" width="16.33203125" style="5" customWidth="1"/>
    <col min="14343" max="14343" width="14.44140625" style="5" customWidth="1"/>
    <col min="14344" max="14344" width="12.44140625" style="5" customWidth="1"/>
    <col min="14345" max="14345" width="13.88671875" style="5" customWidth="1"/>
    <col min="14346" max="14592" width="8.88671875" style="5"/>
    <col min="14593" max="14593" width="15.109375" style="5" customWidth="1"/>
    <col min="14594" max="14594" width="14.109375" style="5" customWidth="1"/>
    <col min="14595" max="14595" width="14.33203125" style="5" customWidth="1"/>
    <col min="14596" max="14596" width="12.6640625" style="5" customWidth="1"/>
    <col min="14597" max="14597" width="13.88671875" style="5" customWidth="1"/>
    <col min="14598" max="14598" width="16.33203125" style="5" customWidth="1"/>
    <col min="14599" max="14599" width="14.44140625" style="5" customWidth="1"/>
    <col min="14600" max="14600" width="12.44140625" style="5" customWidth="1"/>
    <col min="14601" max="14601" width="13.88671875" style="5" customWidth="1"/>
    <col min="14602" max="14848" width="8.88671875" style="5"/>
    <col min="14849" max="14849" width="15.109375" style="5" customWidth="1"/>
    <col min="14850" max="14850" width="14.109375" style="5" customWidth="1"/>
    <col min="14851" max="14851" width="14.33203125" style="5" customWidth="1"/>
    <col min="14852" max="14852" width="12.6640625" style="5" customWidth="1"/>
    <col min="14853" max="14853" width="13.88671875" style="5" customWidth="1"/>
    <col min="14854" max="14854" width="16.33203125" style="5" customWidth="1"/>
    <col min="14855" max="14855" width="14.44140625" style="5" customWidth="1"/>
    <col min="14856" max="14856" width="12.44140625" style="5" customWidth="1"/>
    <col min="14857" max="14857" width="13.88671875" style="5" customWidth="1"/>
    <col min="14858" max="15104" width="8.88671875" style="5"/>
    <col min="15105" max="15105" width="15.109375" style="5" customWidth="1"/>
    <col min="15106" max="15106" width="14.109375" style="5" customWidth="1"/>
    <col min="15107" max="15107" width="14.33203125" style="5" customWidth="1"/>
    <col min="15108" max="15108" width="12.6640625" style="5" customWidth="1"/>
    <col min="15109" max="15109" width="13.88671875" style="5" customWidth="1"/>
    <col min="15110" max="15110" width="16.33203125" style="5" customWidth="1"/>
    <col min="15111" max="15111" width="14.44140625" style="5" customWidth="1"/>
    <col min="15112" max="15112" width="12.44140625" style="5" customWidth="1"/>
    <col min="15113" max="15113" width="13.88671875" style="5" customWidth="1"/>
    <col min="15114" max="15360" width="8.88671875" style="5"/>
    <col min="15361" max="15361" width="15.109375" style="5" customWidth="1"/>
    <col min="15362" max="15362" width="14.109375" style="5" customWidth="1"/>
    <col min="15363" max="15363" width="14.33203125" style="5" customWidth="1"/>
    <col min="15364" max="15364" width="12.6640625" style="5" customWidth="1"/>
    <col min="15365" max="15365" width="13.88671875" style="5" customWidth="1"/>
    <col min="15366" max="15366" width="16.33203125" style="5" customWidth="1"/>
    <col min="15367" max="15367" width="14.44140625" style="5" customWidth="1"/>
    <col min="15368" max="15368" width="12.44140625" style="5" customWidth="1"/>
    <col min="15369" max="15369" width="13.88671875" style="5" customWidth="1"/>
    <col min="15370" max="15616" width="8.88671875" style="5"/>
    <col min="15617" max="15617" width="15.109375" style="5" customWidth="1"/>
    <col min="15618" max="15618" width="14.109375" style="5" customWidth="1"/>
    <col min="15619" max="15619" width="14.33203125" style="5" customWidth="1"/>
    <col min="15620" max="15620" width="12.6640625" style="5" customWidth="1"/>
    <col min="15621" max="15621" width="13.88671875" style="5" customWidth="1"/>
    <col min="15622" max="15622" width="16.33203125" style="5" customWidth="1"/>
    <col min="15623" max="15623" width="14.44140625" style="5" customWidth="1"/>
    <col min="15624" max="15624" width="12.44140625" style="5" customWidth="1"/>
    <col min="15625" max="15625" width="13.88671875" style="5" customWidth="1"/>
    <col min="15626" max="15872" width="8.88671875" style="5"/>
    <col min="15873" max="15873" width="15.109375" style="5" customWidth="1"/>
    <col min="15874" max="15874" width="14.109375" style="5" customWidth="1"/>
    <col min="15875" max="15875" width="14.33203125" style="5" customWidth="1"/>
    <col min="15876" max="15876" width="12.6640625" style="5" customWidth="1"/>
    <col min="15877" max="15877" width="13.88671875" style="5" customWidth="1"/>
    <col min="15878" max="15878" width="16.33203125" style="5" customWidth="1"/>
    <col min="15879" max="15879" width="14.44140625" style="5" customWidth="1"/>
    <col min="15880" max="15880" width="12.44140625" style="5" customWidth="1"/>
    <col min="15881" max="15881" width="13.88671875" style="5" customWidth="1"/>
    <col min="15882" max="16128" width="8.88671875" style="5"/>
    <col min="16129" max="16129" width="15.109375" style="5" customWidth="1"/>
    <col min="16130" max="16130" width="14.109375" style="5" customWidth="1"/>
    <col min="16131" max="16131" width="14.33203125" style="5" customWidth="1"/>
    <col min="16132" max="16132" width="12.6640625" style="5" customWidth="1"/>
    <col min="16133" max="16133" width="13.88671875" style="5" customWidth="1"/>
    <col min="16134" max="16134" width="16.33203125" style="5" customWidth="1"/>
    <col min="16135" max="16135" width="14.44140625" style="5" customWidth="1"/>
    <col min="16136" max="16136" width="12.44140625" style="5" customWidth="1"/>
    <col min="16137" max="16137" width="13.88671875" style="5" customWidth="1"/>
    <col min="16138" max="16384" width="8.88671875" style="5"/>
  </cols>
  <sheetData>
    <row r="1" spans="1:9" ht="19.8">
      <c r="A1" s="546" t="s">
        <v>142</v>
      </c>
      <c r="B1" s="546"/>
      <c r="C1" s="546"/>
      <c r="D1" s="546"/>
      <c r="E1" s="546"/>
      <c r="F1" s="546"/>
      <c r="G1" s="546"/>
      <c r="H1" s="546"/>
      <c r="I1" s="546"/>
    </row>
    <row r="2" spans="1:9" ht="12" customHeight="1"/>
    <row r="3" spans="1:9">
      <c r="A3" s="68" t="s">
        <v>143</v>
      </c>
      <c r="B3" s="69"/>
      <c r="C3" s="69"/>
      <c r="D3" s="211"/>
      <c r="E3" s="69"/>
      <c r="F3" s="69"/>
      <c r="G3" s="69"/>
      <c r="H3" s="69"/>
      <c r="I3" s="211"/>
    </row>
    <row r="4" spans="1:9">
      <c r="A4" s="8" t="s">
        <v>144</v>
      </c>
      <c r="B4" s="8" t="s">
        <v>145</v>
      </c>
      <c r="C4" s="8" t="s">
        <v>146</v>
      </c>
      <c r="D4" s="9" t="s">
        <v>5</v>
      </c>
      <c r="E4" s="11" t="s">
        <v>147</v>
      </c>
      <c r="F4" s="11" t="s">
        <v>7</v>
      </c>
      <c r="G4" s="8" t="s">
        <v>148</v>
      </c>
      <c r="H4" s="11" t="s">
        <v>7</v>
      </c>
      <c r="I4" s="212" t="s">
        <v>149</v>
      </c>
    </row>
    <row r="5" spans="1:9">
      <c r="A5" s="14"/>
      <c r="B5" s="14" t="s">
        <v>9</v>
      </c>
      <c r="C5" s="8" t="s">
        <v>10</v>
      </c>
      <c r="D5" s="9" t="s">
        <v>10</v>
      </c>
      <c r="E5" s="11" t="s">
        <v>9</v>
      </c>
      <c r="F5" s="11"/>
      <c r="G5" s="8" t="s">
        <v>150</v>
      </c>
      <c r="H5" s="8"/>
      <c r="I5" s="12" t="s">
        <v>10</v>
      </c>
    </row>
    <row r="6" spans="1:9">
      <c r="A6" s="213" t="s">
        <v>11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12</v>
      </c>
      <c r="B7" s="21">
        <f>SUM(B8:B10)</f>
        <v>7</v>
      </c>
      <c r="C7" s="22">
        <f>SUM(C8:C10)</f>
        <v>3214</v>
      </c>
      <c r="D7" s="23">
        <f>C7/B7</f>
        <v>459.14285714285717</v>
      </c>
      <c r="E7" s="22">
        <f>SUM(E8:E10)</f>
        <v>25</v>
      </c>
      <c r="F7" s="24">
        <f>E7/$E$66</f>
        <v>8.9923852481718476E-5</v>
      </c>
      <c r="G7" s="22">
        <f>SUM(G8:G10)</f>
        <v>42425</v>
      </c>
      <c r="H7" s="24">
        <f>G7/$G$66</f>
        <v>2.0440547397136588E-3</v>
      </c>
      <c r="I7" s="25">
        <f>G7/E7</f>
        <v>1697</v>
      </c>
    </row>
    <row r="8" spans="1:9">
      <c r="A8" s="26" t="s">
        <v>13</v>
      </c>
      <c r="B8" s="27">
        <v>7</v>
      </c>
      <c r="C8" s="28">
        <v>3214</v>
      </c>
      <c r="D8" s="23">
        <f>C8/B8</f>
        <v>459.14285714285717</v>
      </c>
      <c r="E8" s="28">
        <f>[1]整車進口試算!E8</f>
        <v>25</v>
      </c>
      <c r="F8" s="24">
        <f t="shared" ref="F8:F66" si="0">E8/$E$66</f>
        <v>8.9923852481718476E-5</v>
      </c>
      <c r="G8" s="28">
        <f>[1]整車進口試算!G8</f>
        <v>42425</v>
      </c>
      <c r="H8" s="24">
        <f t="shared" ref="H8:H66" si="1">G8/$G$66</f>
        <v>2.0440547397136588E-3</v>
      </c>
      <c r="I8" s="25">
        <f>G8/E8</f>
        <v>1697</v>
      </c>
    </row>
    <row r="9" spans="1:9">
      <c r="A9" s="32" t="s">
        <v>14</v>
      </c>
      <c r="B9" s="27">
        <v>0</v>
      </c>
      <c r="C9" s="28">
        <v>0</v>
      </c>
      <c r="D9" s="23">
        <v>0</v>
      </c>
      <c r="E9" s="28">
        <f>[1]整車進口試算!E9</f>
        <v>0</v>
      </c>
      <c r="F9" s="24">
        <f t="shared" si="0"/>
        <v>0</v>
      </c>
      <c r="G9" s="28">
        <f>[1]整車進口試算!G9</f>
        <v>0</v>
      </c>
      <c r="H9" s="24">
        <f t="shared" si="1"/>
        <v>0</v>
      </c>
      <c r="I9" s="25">
        <v>0</v>
      </c>
    </row>
    <row r="10" spans="1:9">
      <c r="A10" s="32" t="s">
        <v>15</v>
      </c>
      <c r="B10" s="27">
        <v>0</v>
      </c>
      <c r="C10" s="28">
        <v>0</v>
      </c>
      <c r="D10" s="23">
        <v>0</v>
      </c>
      <c r="E10" s="28">
        <f>[1]整車進口試算!E10</f>
        <v>0</v>
      </c>
      <c r="F10" s="24">
        <f t="shared" si="0"/>
        <v>0</v>
      </c>
      <c r="G10" s="28">
        <f>[1]整車進口試算!G10</f>
        <v>0</v>
      </c>
      <c r="H10" s="24">
        <f t="shared" si="1"/>
        <v>0</v>
      </c>
      <c r="I10" s="25">
        <v>0</v>
      </c>
    </row>
    <row r="11" spans="1:9">
      <c r="A11" s="33"/>
      <c r="B11" s="27"/>
      <c r="C11" s="27"/>
      <c r="D11" s="29"/>
      <c r="E11" s="27"/>
      <c r="F11" s="30"/>
      <c r="G11" s="27"/>
      <c r="H11" s="30"/>
      <c r="I11" s="31"/>
    </row>
    <row r="12" spans="1:9">
      <c r="A12" s="34" t="s">
        <v>16</v>
      </c>
      <c r="B12" s="35">
        <f>SUM(B13:B40)</f>
        <v>113</v>
      </c>
      <c r="C12" s="35">
        <f>SUM(C13:C40)</f>
        <v>128219</v>
      </c>
      <c r="D12" s="23">
        <f>C12/B12</f>
        <v>1134.6814159292035</v>
      </c>
      <c r="E12" s="35">
        <f>SUM(E13:E40)</f>
        <v>645</v>
      </c>
      <c r="F12" s="24">
        <f t="shared" si="0"/>
        <v>2.3200353940283367E-3</v>
      </c>
      <c r="G12" s="35">
        <f>SUM(G13:G40)</f>
        <v>909262</v>
      </c>
      <c r="H12" s="24">
        <f t="shared" si="1"/>
        <v>4.3808634077584466E-2</v>
      </c>
      <c r="I12" s="25">
        <f t="shared" ref="I12:I18" si="2">G12/E12</f>
        <v>1409.7085271317831</v>
      </c>
    </row>
    <row r="13" spans="1:9">
      <c r="A13" s="26" t="s">
        <v>17</v>
      </c>
      <c r="B13" s="27">
        <v>0</v>
      </c>
      <c r="C13" s="27">
        <v>0</v>
      </c>
      <c r="D13" s="23">
        <v>0</v>
      </c>
      <c r="E13" s="28">
        <f>[1]整車進口試算!E13</f>
        <v>2</v>
      </c>
      <c r="F13" s="24">
        <v>0.33</v>
      </c>
      <c r="G13" s="28">
        <f>[1]整車進口試算!G13</f>
        <v>2246</v>
      </c>
      <c r="H13" s="24">
        <f t="shared" si="1"/>
        <v>1.0821324561925463E-4</v>
      </c>
      <c r="I13" s="25">
        <f t="shared" si="2"/>
        <v>1123</v>
      </c>
    </row>
    <row r="14" spans="1:9">
      <c r="A14" s="26" t="s">
        <v>18</v>
      </c>
      <c r="B14" s="27">
        <v>37</v>
      </c>
      <c r="C14" s="27">
        <v>51338</v>
      </c>
      <c r="D14" s="23">
        <f>C14/B14</f>
        <v>1387.5135135135135</v>
      </c>
      <c r="E14" s="28">
        <f>[1]整車進口試算!E14</f>
        <v>142</v>
      </c>
      <c r="F14" s="24">
        <f t="shared" si="0"/>
        <v>5.1076748209616092E-4</v>
      </c>
      <c r="G14" s="28">
        <f>[1]整車進口試算!G14</f>
        <v>395314</v>
      </c>
      <c r="H14" s="24">
        <f t="shared" si="1"/>
        <v>1.9046398476727528E-2</v>
      </c>
      <c r="I14" s="25">
        <f t="shared" si="2"/>
        <v>2783.9014084507044</v>
      </c>
    </row>
    <row r="15" spans="1:9">
      <c r="A15" s="32" t="s">
        <v>19</v>
      </c>
      <c r="B15" s="27">
        <v>0</v>
      </c>
      <c r="C15" s="27">
        <v>0</v>
      </c>
      <c r="D15" s="23">
        <v>0</v>
      </c>
      <c r="E15" s="28">
        <f>[1]整車進口試算!E15</f>
        <v>38</v>
      </c>
      <c r="F15" s="24">
        <f t="shared" si="0"/>
        <v>1.3668425577221209E-4</v>
      </c>
      <c r="G15" s="28">
        <f>[1]整車進口試算!G15</f>
        <v>34199</v>
      </c>
      <c r="H15" s="24">
        <f t="shared" si="1"/>
        <v>1.6477225231223906E-3</v>
      </c>
      <c r="I15" s="25">
        <f t="shared" si="2"/>
        <v>899.97368421052636</v>
      </c>
    </row>
    <row r="16" spans="1:9">
      <c r="A16" s="26" t="s">
        <v>20</v>
      </c>
      <c r="B16" s="27">
        <v>73</v>
      </c>
      <c r="C16" s="27">
        <v>68730</v>
      </c>
      <c r="D16" s="23">
        <f>C16/B16</f>
        <v>941.50684931506851</v>
      </c>
      <c r="E16" s="28">
        <f>[1]整車進口試算!E16</f>
        <v>398</v>
      </c>
      <c r="F16" s="24">
        <f t="shared" si="0"/>
        <v>1.4315877315089582E-3</v>
      </c>
      <c r="G16" s="28">
        <f>[1]整車進口試算!G16</f>
        <v>366103</v>
      </c>
      <c r="H16" s="24">
        <f t="shared" si="1"/>
        <v>1.7638999938088148E-2</v>
      </c>
      <c r="I16" s="25">
        <f t="shared" si="2"/>
        <v>919.856783919598</v>
      </c>
    </row>
    <row r="17" spans="1:9">
      <c r="A17" s="26" t="s">
        <v>21</v>
      </c>
      <c r="B17" s="27">
        <v>0</v>
      </c>
      <c r="C17" s="27">
        <v>0</v>
      </c>
      <c r="D17" s="23">
        <v>0</v>
      </c>
      <c r="E17" s="28">
        <f>[1]整車進口試算!E17</f>
        <v>13</v>
      </c>
      <c r="F17" s="24">
        <f t="shared" si="0"/>
        <v>4.676040329049361E-5</v>
      </c>
      <c r="G17" s="28">
        <f>[1]整車進口試算!G17</f>
        <v>20539</v>
      </c>
      <c r="H17" s="24">
        <f t="shared" si="1"/>
        <v>9.8957785030003151E-4</v>
      </c>
      <c r="I17" s="25">
        <f t="shared" si="2"/>
        <v>1579.9230769230769</v>
      </c>
    </row>
    <row r="18" spans="1:9">
      <c r="A18" s="32" t="s">
        <v>22</v>
      </c>
      <c r="B18" s="27">
        <v>3</v>
      </c>
      <c r="C18" s="27">
        <v>8151</v>
      </c>
      <c r="D18" s="23">
        <f>C18/B18</f>
        <v>2717</v>
      </c>
      <c r="E18" s="28">
        <f>[1]整車進口試算!E18</f>
        <v>18</v>
      </c>
      <c r="F18" s="24">
        <f t="shared" si="0"/>
        <v>6.4745173786837302E-5</v>
      </c>
      <c r="G18" s="28">
        <f>[1]整車進口試算!G18</f>
        <v>68167</v>
      </c>
      <c r="H18" s="24">
        <f t="shared" si="1"/>
        <v>3.2843153669313138E-3</v>
      </c>
      <c r="I18" s="25">
        <f t="shared" si="2"/>
        <v>3787.0555555555557</v>
      </c>
    </row>
    <row r="19" spans="1:9">
      <c r="A19" s="32" t="s">
        <v>23</v>
      </c>
      <c r="B19" s="27">
        <v>0</v>
      </c>
      <c r="C19" s="27">
        <v>0</v>
      </c>
      <c r="D19" s="23">
        <v>0</v>
      </c>
      <c r="E19" s="28">
        <f>[1]整車進口試算!E19</f>
        <v>0</v>
      </c>
      <c r="F19" s="24">
        <f t="shared" si="0"/>
        <v>0</v>
      </c>
      <c r="G19" s="28">
        <f>[1]整車進口試算!G19</f>
        <v>0</v>
      </c>
      <c r="H19" s="24">
        <f t="shared" si="1"/>
        <v>0</v>
      </c>
      <c r="I19" s="25">
        <v>0</v>
      </c>
    </row>
    <row r="20" spans="1:9">
      <c r="A20" s="26" t="s">
        <v>24</v>
      </c>
      <c r="B20" s="27">
        <v>0</v>
      </c>
      <c r="C20" s="27">
        <v>0</v>
      </c>
      <c r="D20" s="23">
        <v>0</v>
      </c>
      <c r="E20" s="28">
        <f>[1]整車進口試算!E20</f>
        <v>2</v>
      </c>
      <c r="F20" s="24">
        <f t="shared" si="0"/>
        <v>7.1939081985374781E-6</v>
      </c>
      <c r="G20" s="28">
        <f>[1]整車進口試算!G20</f>
        <v>7385</v>
      </c>
      <c r="H20" s="24">
        <f t="shared" si="1"/>
        <v>3.5581247502145837E-4</v>
      </c>
      <c r="I20" s="25">
        <f>G20/E20</f>
        <v>3692.5</v>
      </c>
    </row>
    <row r="21" spans="1:9">
      <c r="A21" s="32" t="s">
        <v>25</v>
      </c>
      <c r="B21" s="27">
        <v>0</v>
      </c>
      <c r="C21" s="27">
        <v>0</v>
      </c>
      <c r="D21" s="23">
        <v>0</v>
      </c>
      <c r="E21" s="28">
        <f>[1]整車進口試算!E21</f>
        <v>0</v>
      </c>
      <c r="F21" s="24">
        <f t="shared" si="0"/>
        <v>0</v>
      </c>
      <c r="G21" s="28">
        <f>[1]整車進口試算!G21</f>
        <v>0</v>
      </c>
      <c r="H21" s="24">
        <f t="shared" si="1"/>
        <v>0</v>
      </c>
      <c r="I21" s="25">
        <v>0</v>
      </c>
    </row>
    <row r="22" spans="1:9">
      <c r="A22" s="26" t="s">
        <v>26</v>
      </c>
      <c r="B22" s="27">
        <v>0</v>
      </c>
      <c r="C22" s="27">
        <v>0</v>
      </c>
      <c r="D22" s="23">
        <v>0</v>
      </c>
      <c r="E22" s="28">
        <f>[1]整車進口試算!E22</f>
        <v>0</v>
      </c>
      <c r="F22" s="24">
        <f t="shared" si="0"/>
        <v>0</v>
      </c>
      <c r="G22" s="28">
        <f>[1]整車進口試算!G22</f>
        <v>0</v>
      </c>
      <c r="H22" s="24">
        <f t="shared" si="1"/>
        <v>0</v>
      </c>
      <c r="I22" s="25">
        <v>0</v>
      </c>
    </row>
    <row r="23" spans="1:9">
      <c r="A23" s="32" t="s">
        <v>27</v>
      </c>
      <c r="B23" s="27">
        <v>0</v>
      </c>
      <c r="C23" s="27">
        <v>0</v>
      </c>
      <c r="D23" s="23">
        <v>0</v>
      </c>
      <c r="E23" s="28">
        <f>[1]整車進口試算!E23</f>
        <v>0</v>
      </c>
      <c r="F23" s="24">
        <f t="shared" si="0"/>
        <v>0</v>
      </c>
      <c r="G23" s="28">
        <f>[1]整車進口試算!G23</f>
        <v>0</v>
      </c>
      <c r="H23" s="24">
        <f t="shared" si="1"/>
        <v>0</v>
      </c>
      <c r="I23" s="25">
        <v>0</v>
      </c>
    </row>
    <row r="24" spans="1:9">
      <c r="A24" s="32" t="s">
        <v>28</v>
      </c>
      <c r="B24" s="27">
        <v>0</v>
      </c>
      <c r="C24" s="27">
        <v>0</v>
      </c>
      <c r="D24" s="23">
        <v>0</v>
      </c>
      <c r="E24" s="28">
        <f>[1]整車進口試算!E24</f>
        <v>0</v>
      </c>
      <c r="F24" s="24">
        <f t="shared" si="0"/>
        <v>0</v>
      </c>
      <c r="G24" s="28">
        <f>[1]整車進口試算!G24</f>
        <v>0</v>
      </c>
      <c r="H24" s="24">
        <f t="shared" si="1"/>
        <v>0</v>
      </c>
      <c r="I24" s="25">
        <v>0</v>
      </c>
    </row>
    <row r="25" spans="1:9">
      <c r="A25" s="32" t="s">
        <v>29</v>
      </c>
      <c r="B25" s="27">
        <v>0</v>
      </c>
      <c r="C25" s="27">
        <v>0</v>
      </c>
      <c r="D25" s="23">
        <v>0</v>
      </c>
      <c r="E25" s="28">
        <f>[1]整車進口試算!E25</f>
        <v>3</v>
      </c>
      <c r="F25" s="24">
        <f t="shared" si="0"/>
        <v>1.0790862297806218E-5</v>
      </c>
      <c r="G25" s="28">
        <f>[1]整車進口試算!G25</f>
        <v>4147</v>
      </c>
      <c r="H25" s="24">
        <f t="shared" si="1"/>
        <v>1.998042429132008E-4</v>
      </c>
      <c r="I25" s="25">
        <f>G25/E25</f>
        <v>1382.3333333333333</v>
      </c>
    </row>
    <row r="26" spans="1:9">
      <c r="A26" s="26" t="s">
        <v>30</v>
      </c>
      <c r="B26" s="27">
        <v>0</v>
      </c>
      <c r="C26" s="27">
        <v>0</v>
      </c>
      <c r="D26" s="23">
        <v>0</v>
      </c>
      <c r="E26" s="28">
        <f>[1]整車進口試算!E26</f>
        <v>0</v>
      </c>
      <c r="F26" s="24">
        <f t="shared" si="0"/>
        <v>0</v>
      </c>
      <c r="G26" s="28">
        <f>[1]整車進口試算!G26</f>
        <v>0</v>
      </c>
      <c r="H26" s="24">
        <f t="shared" si="1"/>
        <v>0</v>
      </c>
      <c r="I26" s="25">
        <v>0</v>
      </c>
    </row>
    <row r="27" spans="1:9">
      <c r="A27" s="26" t="s">
        <v>31</v>
      </c>
      <c r="B27" s="27">
        <v>0</v>
      </c>
      <c r="C27" s="27">
        <v>0</v>
      </c>
      <c r="D27" s="23">
        <v>0</v>
      </c>
      <c r="E27" s="28">
        <f>[1]整車進口試算!E27</f>
        <v>0</v>
      </c>
      <c r="F27" s="24">
        <f t="shared" si="0"/>
        <v>0</v>
      </c>
      <c r="G27" s="28">
        <f>[1]整車進口試算!G27</f>
        <v>0</v>
      </c>
      <c r="H27" s="24">
        <f t="shared" si="1"/>
        <v>0</v>
      </c>
      <c r="I27" s="25">
        <v>0</v>
      </c>
    </row>
    <row r="28" spans="1:9">
      <c r="A28" s="37" t="s">
        <v>88</v>
      </c>
      <c r="B28" s="27">
        <v>0</v>
      </c>
      <c r="C28" s="27">
        <v>0</v>
      </c>
      <c r="D28" s="23">
        <v>0</v>
      </c>
      <c r="E28" s="28">
        <f>[1]整車進口試算!E28</f>
        <v>0</v>
      </c>
      <c r="F28" s="24">
        <f t="shared" si="0"/>
        <v>0</v>
      </c>
      <c r="G28" s="28">
        <f>[1]整車進口試算!G28</f>
        <v>0</v>
      </c>
      <c r="H28" s="24">
        <f t="shared" si="1"/>
        <v>0</v>
      </c>
      <c r="I28" s="25">
        <v>0</v>
      </c>
    </row>
    <row r="29" spans="1:9">
      <c r="A29" s="37" t="s">
        <v>151</v>
      </c>
      <c r="B29" s="27">
        <v>0</v>
      </c>
      <c r="C29" s="27"/>
      <c r="D29" s="23">
        <v>0</v>
      </c>
      <c r="E29" s="28">
        <f>[1]整車進口試算!E29</f>
        <v>2</v>
      </c>
      <c r="F29" s="24">
        <f t="shared" si="0"/>
        <v>7.1939081985374781E-6</v>
      </c>
      <c r="G29" s="28">
        <f>[1]整車進口試算!G29</f>
        <v>2884</v>
      </c>
      <c r="H29" s="24">
        <f t="shared" si="1"/>
        <v>1.3895235991359323E-4</v>
      </c>
      <c r="I29" s="25">
        <f>G29/E29</f>
        <v>1442</v>
      </c>
    </row>
    <row r="30" spans="1:9">
      <c r="A30" s="37" t="s">
        <v>90</v>
      </c>
      <c r="B30" s="27">
        <v>0</v>
      </c>
      <c r="C30" s="27">
        <v>0</v>
      </c>
      <c r="D30" s="23">
        <v>0</v>
      </c>
      <c r="E30" s="28">
        <f>[1]整車進口試算!E30</f>
        <v>0</v>
      </c>
      <c r="F30" s="24">
        <f t="shared" si="0"/>
        <v>0</v>
      </c>
      <c r="G30" s="28">
        <f>[1]整車進口試算!G30</f>
        <v>0</v>
      </c>
      <c r="H30" s="24">
        <f t="shared" si="1"/>
        <v>0</v>
      </c>
      <c r="I30" s="25">
        <v>0</v>
      </c>
    </row>
    <row r="31" spans="1:9">
      <c r="A31" s="37" t="s">
        <v>91</v>
      </c>
      <c r="B31" s="27">
        <v>0</v>
      </c>
      <c r="C31" s="27">
        <v>0</v>
      </c>
      <c r="D31" s="23">
        <v>0</v>
      </c>
      <c r="E31" s="28">
        <f>[1]整車進口試算!E31</f>
        <v>0</v>
      </c>
      <c r="F31" s="24">
        <f t="shared" si="0"/>
        <v>0</v>
      </c>
      <c r="G31" s="28">
        <f>[1]整車進口試算!G31</f>
        <v>0</v>
      </c>
      <c r="H31" s="24">
        <f t="shared" si="1"/>
        <v>0</v>
      </c>
      <c r="I31" s="25">
        <v>0</v>
      </c>
    </row>
    <row r="32" spans="1:9">
      <c r="A32" s="32" t="s">
        <v>92</v>
      </c>
      <c r="B32" s="27">
        <v>0</v>
      </c>
      <c r="C32" s="27">
        <v>0</v>
      </c>
      <c r="D32" s="23">
        <v>0</v>
      </c>
      <c r="E32" s="28">
        <f>[1]整車進口試算!E32</f>
        <v>0</v>
      </c>
      <c r="F32" s="24">
        <f t="shared" si="0"/>
        <v>0</v>
      </c>
      <c r="G32" s="28">
        <f>[1]整車進口試算!G32</f>
        <v>0</v>
      </c>
      <c r="H32" s="24">
        <f t="shared" si="1"/>
        <v>0</v>
      </c>
      <c r="I32" s="25">
        <v>0</v>
      </c>
    </row>
    <row r="33" spans="1:9">
      <c r="A33" s="32" t="s">
        <v>152</v>
      </c>
      <c r="B33" s="27">
        <v>0</v>
      </c>
      <c r="C33" s="27">
        <v>0</v>
      </c>
      <c r="D33" s="23">
        <v>0</v>
      </c>
      <c r="E33" s="28">
        <f>[1]整車進口試算!E33</f>
        <v>0</v>
      </c>
      <c r="F33" s="24">
        <f t="shared" si="0"/>
        <v>0</v>
      </c>
      <c r="G33" s="28">
        <f>[1]整車進口試算!G33</f>
        <v>0</v>
      </c>
      <c r="H33" s="24">
        <f t="shared" si="1"/>
        <v>0</v>
      </c>
      <c r="I33" s="25">
        <v>0</v>
      </c>
    </row>
    <row r="34" spans="1:9">
      <c r="A34" s="37" t="s">
        <v>94</v>
      </c>
      <c r="B34" s="27">
        <v>0</v>
      </c>
      <c r="C34" s="27">
        <v>0</v>
      </c>
      <c r="D34" s="23">
        <v>0</v>
      </c>
      <c r="E34" s="28">
        <f>[1]整車進口試算!E34</f>
        <v>0</v>
      </c>
      <c r="F34" s="24">
        <f t="shared" si="0"/>
        <v>0</v>
      </c>
      <c r="G34" s="28">
        <f>[1]整車進口試算!G34</f>
        <v>0</v>
      </c>
      <c r="H34" s="24">
        <f t="shared" si="1"/>
        <v>0</v>
      </c>
      <c r="I34" s="25">
        <v>0</v>
      </c>
    </row>
    <row r="35" spans="1:9">
      <c r="A35" s="38" t="s">
        <v>95</v>
      </c>
      <c r="B35" s="27">
        <v>0</v>
      </c>
      <c r="C35" s="27">
        <v>0</v>
      </c>
      <c r="D35" s="23">
        <v>0</v>
      </c>
      <c r="E35" s="28">
        <f>[1]整車進口試算!E35</f>
        <v>0</v>
      </c>
      <c r="F35" s="24">
        <f t="shared" si="0"/>
        <v>0</v>
      </c>
      <c r="G35" s="28">
        <f>[1]整車進口試算!G35</f>
        <v>0</v>
      </c>
      <c r="H35" s="24">
        <f t="shared" si="1"/>
        <v>0</v>
      </c>
      <c r="I35" s="25">
        <v>0</v>
      </c>
    </row>
    <row r="36" spans="1:9">
      <c r="A36" s="37" t="s">
        <v>153</v>
      </c>
      <c r="B36" s="27">
        <v>0</v>
      </c>
      <c r="C36" s="27">
        <v>0</v>
      </c>
      <c r="D36" s="23">
        <v>0</v>
      </c>
      <c r="E36" s="28">
        <f>[1]整車進口試算!E36</f>
        <v>0</v>
      </c>
      <c r="F36" s="24">
        <f t="shared" si="0"/>
        <v>0</v>
      </c>
      <c r="G36" s="28">
        <f>[1]整車進口試算!G36</f>
        <v>0</v>
      </c>
      <c r="H36" s="24">
        <f t="shared" si="1"/>
        <v>0</v>
      </c>
      <c r="I36" s="25">
        <v>0</v>
      </c>
    </row>
    <row r="37" spans="1:9">
      <c r="A37" s="37" t="s">
        <v>154</v>
      </c>
      <c r="B37" s="27">
        <v>0</v>
      </c>
      <c r="C37" s="27">
        <v>0</v>
      </c>
      <c r="D37" s="23">
        <v>0</v>
      </c>
      <c r="E37" s="28">
        <f>[1]整車進口試算!E37</f>
        <v>0</v>
      </c>
      <c r="F37" s="24">
        <f t="shared" si="0"/>
        <v>0</v>
      </c>
      <c r="G37" s="28">
        <f>[1]整車進口試算!G37</f>
        <v>0</v>
      </c>
      <c r="H37" s="24">
        <f t="shared" si="1"/>
        <v>0</v>
      </c>
      <c r="I37" s="25">
        <v>0</v>
      </c>
    </row>
    <row r="38" spans="1:9">
      <c r="A38" s="37" t="s">
        <v>155</v>
      </c>
      <c r="B38" s="27">
        <v>0</v>
      </c>
      <c r="C38" s="27">
        <v>0</v>
      </c>
      <c r="D38" s="23">
        <v>0</v>
      </c>
      <c r="E38" s="28">
        <f>[1]整車進口試算!E38</f>
        <v>27</v>
      </c>
      <c r="F38" s="24">
        <f t="shared" si="0"/>
        <v>9.7117760680255966E-5</v>
      </c>
      <c r="G38" s="28">
        <f>[1]整車進口試算!G38</f>
        <v>8278</v>
      </c>
      <c r="H38" s="24">
        <f t="shared" si="1"/>
        <v>3.988375989475467E-4</v>
      </c>
      <c r="I38" s="25">
        <f>G38/E38</f>
        <v>306.59259259259261</v>
      </c>
    </row>
    <row r="39" spans="1:9">
      <c r="A39" s="37" t="s">
        <v>156</v>
      </c>
      <c r="B39" s="27">
        <v>0</v>
      </c>
      <c r="C39" s="27">
        <v>0</v>
      </c>
      <c r="D39" s="23">
        <v>0</v>
      </c>
      <c r="E39" s="28">
        <f>[1]整車進口試算!E39</f>
        <v>0</v>
      </c>
      <c r="F39" s="24">
        <f t="shared" si="0"/>
        <v>0</v>
      </c>
      <c r="G39" s="28">
        <f>[1]整車進口試算!G39</f>
        <v>0</v>
      </c>
      <c r="H39" s="24">
        <f t="shared" si="1"/>
        <v>0</v>
      </c>
      <c r="I39" s="25">
        <v>0</v>
      </c>
    </row>
    <row r="40" spans="1:9">
      <c r="A40" s="32" t="s">
        <v>157</v>
      </c>
      <c r="B40" s="27">
        <v>0</v>
      </c>
      <c r="C40" s="27"/>
      <c r="D40" s="29"/>
      <c r="E40" s="27"/>
      <c r="F40" s="24">
        <f t="shared" si="0"/>
        <v>0</v>
      </c>
      <c r="G40" s="28">
        <f>[1]整車進口試算!G41</f>
        <v>0</v>
      </c>
      <c r="H40" s="24">
        <f t="shared" si="1"/>
        <v>0</v>
      </c>
      <c r="I40" s="25">
        <v>0</v>
      </c>
    </row>
    <row r="41" spans="1:9" ht="9.75" customHeight="1">
      <c r="A41" s="32"/>
      <c r="B41" s="27"/>
      <c r="C41" s="27"/>
      <c r="D41" s="29"/>
      <c r="E41" s="27"/>
      <c r="F41" s="24"/>
      <c r="G41" s="28"/>
      <c r="H41" s="30"/>
      <c r="I41" s="31"/>
    </row>
    <row r="42" spans="1:9">
      <c r="A42" s="39" t="s">
        <v>45</v>
      </c>
      <c r="B42" s="35">
        <f>SUM(B43:B46)</f>
        <v>0</v>
      </c>
      <c r="C42" s="35">
        <f>SUM(C43:C46)</f>
        <v>0</v>
      </c>
      <c r="D42" s="23">
        <v>0</v>
      </c>
      <c r="E42" s="35">
        <f>SUM(E43:E46)</f>
        <v>5</v>
      </c>
      <c r="F42" s="24">
        <f t="shared" si="0"/>
        <v>1.7984770496343694E-5</v>
      </c>
      <c r="G42" s="28">
        <f>[1]整車進口試算!G42</f>
        <v>9953</v>
      </c>
      <c r="H42" s="24">
        <f t="shared" si="1"/>
        <v>4.7953981907766758E-4</v>
      </c>
      <c r="I42" s="25">
        <f>G42/E42</f>
        <v>1990.6</v>
      </c>
    </row>
    <row r="43" spans="1:9">
      <c r="A43" s="26" t="s">
        <v>46</v>
      </c>
      <c r="B43" s="27">
        <v>0</v>
      </c>
      <c r="C43" s="27">
        <v>0</v>
      </c>
      <c r="D43" s="23">
        <v>0</v>
      </c>
      <c r="E43" s="28">
        <f>[1]整車進口試算!E43</f>
        <v>5</v>
      </c>
      <c r="F43" s="24">
        <f t="shared" si="0"/>
        <v>1.7984770496343694E-5</v>
      </c>
      <c r="G43" s="28">
        <f>[1]整車進口試算!G43</f>
        <v>9953</v>
      </c>
      <c r="H43" s="24">
        <f t="shared" si="1"/>
        <v>4.7953981907766758E-4</v>
      </c>
      <c r="I43" s="25">
        <f>G43/E43</f>
        <v>1990.6</v>
      </c>
    </row>
    <row r="44" spans="1:9">
      <c r="A44" s="26" t="s">
        <v>47</v>
      </c>
      <c r="B44" s="27">
        <v>0</v>
      </c>
      <c r="C44" s="27">
        <v>0</v>
      </c>
      <c r="D44" s="23">
        <v>0</v>
      </c>
      <c r="E44" s="28">
        <f>[1]整車進口試算!E44</f>
        <v>0</v>
      </c>
      <c r="F44" s="24">
        <f t="shared" si="0"/>
        <v>0</v>
      </c>
      <c r="G44" s="28">
        <f>[1]整車進口試算!G44</f>
        <v>0</v>
      </c>
      <c r="H44" s="24">
        <f t="shared" si="1"/>
        <v>0</v>
      </c>
      <c r="I44" s="25">
        <v>0</v>
      </c>
    </row>
    <row r="45" spans="1:9">
      <c r="A45" s="26" t="s">
        <v>48</v>
      </c>
      <c r="B45" s="27">
        <v>0</v>
      </c>
      <c r="C45" s="27">
        <v>0</v>
      </c>
      <c r="D45" s="23">
        <v>0</v>
      </c>
      <c r="E45" s="28">
        <f>[1]整車進口試算!E45</f>
        <v>0</v>
      </c>
      <c r="F45" s="24">
        <f t="shared" si="0"/>
        <v>0</v>
      </c>
      <c r="G45" s="28">
        <f>[1]整車進口試算!G45</f>
        <v>0</v>
      </c>
      <c r="H45" s="24">
        <f t="shared" si="1"/>
        <v>0</v>
      </c>
      <c r="I45" s="25">
        <v>0</v>
      </c>
    </row>
    <row r="46" spans="1:9">
      <c r="A46" s="32" t="s">
        <v>49</v>
      </c>
      <c r="B46" s="27">
        <v>0</v>
      </c>
      <c r="C46" s="27">
        <v>0</v>
      </c>
      <c r="D46" s="23">
        <v>0</v>
      </c>
      <c r="E46" s="28">
        <f>[1]整車進口試算!E46</f>
        <v>0</v>
      </c>
      <c r="F46" s="24">
        <f t="shared" si="0"/>
        <v>0</v>
      </c>
      <c r="G46" s="28">
        <f>[1]整車進口試算!G46</f>
        <v>0</v>
      </c>
      <c r="H46" s="24">
        <f t="shared" si="1"/>
        <v>0</v>
      </c>
      <c r="I46" s="25">
        <v>0</v>
      </c>
    </row>
    <row r="47" spans="1:9" ht="13.5" customHeight="1">
      <c r="A47" s="32"/>
      <c r="B47" s="27"/>
      <c r="C47" s="27"/>
      <c r="D47" s="29"/>
      <c r="E47" s="27"/>
      <c r="F47" s="30"/>
      <c r="G47" s="27"/>
      <c r="H47" s="30"/>
      <c r="I47" s="31"/>
    </row>
    <row r="48" spans="1:9">
      <c r="A48" s="39" t="s">
        <v>50</v>
      </c>
      <c r="B48" s="35">
        <f>SUM(B49:B64)</f>
        <v>22989</v>
      </c>
      <c r="C48" s="35">
        <f>SUM(C49:C64)</f>
        <v>1630370</v>
      </c>
      <c r="D48" s="23">
        <f>C48/B48</f>
        <v>70.919570229240065</v>
      </c>
      <c r="E48" s="35">
        <f>SUM(E49:E64)</f>
        <v>276541</v>
      </c>
      <c r="F48" s="24">
        <f t="shared" si="0"/>
        <v>0.9947052835658764</v>
      </c>
      <c r="G48" s="35">
        <f>SUM(G49:G64)</f>
        <v>19200083</v>
      </c>
      <c r="H48" s="24">
        <f t="shared" si="1"/>
        <v>0.92506825360154732</v>
      </c>
      <c r="I48" s="25">
        <f>G48/E48</f>
        <v>69.429426378005431</v>
      </c>
    </row>
    <row r="49" spans="1:9">
      <c r="A49" s="26" t="s">
        <v>51</v>
      </c>
      <c r="B49" s="27">
        <v>30</v>
      </c>
      <c r="C49" s="27">
        <v>2124</v>
      </c>
      <c r="D49" s="23">
        <f>C49/B49</f>
        <v>70.8</v>
      </c>
      <c r="E49" s="28">
        <f>[1]整車進口試算!E49</f>
        <v>120</v>
      </c>
      <c r="F49" s="24">
        <f t="shared" si="0"/>
        <v>4.3163449191224869E-4</v>
      </c>
      <c r="G49" s="28">
        <f>[1]整車進口試算!G49</f>
        <v>14278</v>
      </c>
      <c r="H49" s="24">
        <f t="shared" si="1"/>
        <v>6.8792017851812895E-4</v>
      </c>
      <c r="I49" s="25">
        <f>G49/E49</f>
        <v>118.98333333333333</v>
      </c>
    </row>
    <row r="50" spans="1:9">
      <c r="A50" s="26" t="s">
        <v>52</v>
      </c>
      <c r="B50" s="27">
        <v>0</v>
      </c>
      <c r="C50" s="27">
        <v>0</v>
      </c>
      <c r="D50" s="29">
        <v>0</v>
      </c>
      <c r="E50" s="28">
        <f>[1]整車進口試算!E50</f>
        <v>0</v>
      </c>
      <c r="F50" s="24">
        <f t="shared" si="0"/>
        <v>0</v>
      </c>
      <c r="G50" s="28">
        <f>[1]整車進口試算!G50</f>
        <v>0</v>
      </c>
      <c r="H50" s="24">
        <f t="shared" si="1"/>
        <v>0</v>
      </c>
      <c r="I50" s="25">
        <v>0</v>
      </c>
    </row>
    <row r="51" spans="1:9">
      <c r="A51" s="26" t="s">
        <v>53</v>
      </c>
      <c r="B51" s="27">
        <v>0</v>
      </c>
      <c r="C51" s="27">
        <v>0</v>
      </c>
      <c r="D51" s="29">
        <v>0</v>
      </c>
      <c r="E51" s="28">
        <f>[1]整車進口試算!E51</f>
        <v>0</v>
      </c>
      <c r="F51" s="24">
        <f t="shared" si="0"/>
        <v>0</v>
      </c>
      <c r="G51" s="28">
        <f>[1]整車進口試算!G51</f>
        <v>0</v>
      </c>
      <c r="H51" s="24">
        <f t="shared" si="1"/>
        <v>0</v>
      </c>
      <c r="I51" s="25">
        <v>0</v>
      </c>
    </row>
    <row r="52" spans="1:9">
      <c r="A52" s="32" t="s">
        <v>54</v>
      </c>
      <c r="B52" s="27">
        <v>0</v>
      </c>
      <c r="C52" s="27">
        <v>0</v>
      </c>
      <c r="D52" s="29">
        <v>0</v>
      </c>
      <c r="E52" s="28">
        <f>[1]整車進口試算!E52</f>
        <v>0</v>
      </c>
      <c r="F52" s="24">
        <f t="shared" si="0"/>
        <v>0</v>
      </c>
      <c r="G52" s="28">
        <f>[1]整車進口試算!G52</f>
        <v>0</v>
      </c>
      <c r="H52" s="24">
        <f t="shared" si="1"/>
        <v>0</v>
      </c>
      <c r="I52" s="25">
        <v>0</v>
      </c>
    </row>
    <row r="53" spans="1:9">
      <c r="A53" s="26" t="s">
        <v>55</v>
      </c>
      <c r="B53" s="27">
        <v>0</v>
      </c>
      <c r="C53" s="27">
        <v>0</v>
      </c>
      <c r="D53" s="29">
        <v>0</v>
      </c>
      <c r="E53" s="28">
        <f>[1]整車進口試算!E53</f>
        <v>0</v>
      </c>
      <c r="F53" s="24">
        <f t="shared" si="0"/>
        <v>0</v>
      </c>
      <c r="G53" s="28">
        <f>[1]整車進口試算!G53</f>
        <v>0</v>
      </c>
      <c r="H53" s="24">
        <f t="shared" si="1"/>
        <v>0</v>
      </c>
      <c r="I53" s="25">
        <v>0</v>
      </c>
    </row>
    <row r="54" spans="1:9">
      <c r="A54" s="32" t="s">
        <v>158</v>
      </c>
      <c r="B54" s="27">
        <v>0</v>
      </c>
      <c r="C54" s="27">
        <v>0</v>
      </c>
      <c r="D54" s="29">
        <v>0</v>
      </c>
      <c r="E54" s="28">
        <f>[1]整車進口試算!E54</f>
        <v>0</v>
      </c>
      <c r="F54" s="24">
        <f t="shared" si="0"/>
        <v>0</v>
      </c>
      <c r="G54" s="28">
        <f>[1]整車進口試算!G54</f>
        <v>0</v>
      </c>
      <c r="H54" s="24">
        <f t="shared" si="1"/>
        <v>0</v>
      </c>
      <c r="I54" s="25">
        <v>0</v>
      </c>
    </row>
    <row r="55" spans="1:9">
      <c r="A55" s="32" t="s">
        <v>57</v>
      </c>
      <c r="B55" s="27">
        <v>0</v>
      </c>
      <c r="C55" s="27">
        <v>0</v>
      </c>
      <c r="D55" s="29">
        <v>0</v>
      </c>
      <c r="E55" s="28">
        <f>[1]整車進口試算!E55</f>
        <v>0</v>
      </c>
      <c r="F55" s="24">
        <f t="shared" si="0"/>
        <v>0</v>
      </c>
      <c r="G55" s="28">
        <f>[1]整車進口試算!G55</f>
        <v>0</v>
      </c>
      <c r="H55" s="24">
        <f t="shared" si="1"/>
        <v>0</v>
      </c>
      <c r="I55" s="25">
        <v>0</v>
      </c>
    </row>
    <row r="56" spans="1:9">
      <c r="A56" s="32" t="s">
        <v>159</v>
      </c>
      <c r="B56" s="27">
        <v>0</v>
      </c>
      <c r="C56" s="27">
        <v>0</v>
      </c>
      <c r="D56" s="29">
        <v>0</v>
      </c>
      <c r="E56" s="28">
        <f>[1]整車進口試算!E56</f>
        <v>0</v>
      </c>
      <c r="F56" s="24">
        <f t="shared" si="0"/>
        <v>0</v>
      </c>
      <c r="G56" s="28">
        <f>[1]整車進口試算!G56</f>
        <v>0</v>
      </c>
      <c r="H56" s="24">
        <f t="shared" si="1"/>
        <v>0</v>
      </c>
      <c r="I56" s="25">
        <v>0</v>
      </c>
    </row>
    <row r="57" spans="1:9">
      <c r="A57" s="41" t="s">
        <v>160</v>
      </c>
      <c r="B57" s="27">
        <v>0</v>
      </c>
      <c r="C57" s="27">
        <v>0</v>
      </c>
      <c r="D57" s="29">
        <v>0</v>
      </c>
      <c r="E57" s="28">
        <f>[1]整車進口試算!E57</f>
        <v>0</v>
      </c>
      <c r="F57" s="24">
        <f t="shared" si="0"/>
        <v>0</v>
      </c>
      <c r="G57" s="28">
        <f>[1]整車進口試算!G57</f>
        <v>0</v>
      </c>
      <c r="H57" s="24">
        <f t="shared" si="1"/>
        <v>0</v>
      </c>
      <c r="I57" s="25">
        <v>0</v>
      </c>
    </row>
    <row r="58" spans="1:9">
      <c r="A58" s="41" t="s">
        <v>161</v>
      </c>
      <c r="B58" s="27">
        <v>64</v>
      </c>
      <c r="C58" s="27">
        <v>20256</v>
      </c>
      <c r="D58" s="23">
        <f>C58/B58</f>
        <v>316.5</v>
      </c>
      <c r="E58" s="28">
        <f>[1]整車進口試算!E58</f>
        <v>851</v>
      </c>
      <c r="F58" s="24">
        <f t="shared" si="0"/>
        <v>3.0610079384776972E-3</v>
      </c>
      <c r="G58" s="28">
        <f>[1]整車進口試算!G58</f>
        <v>50865</v>
      </c>
      <c r="H58" s="24">
        <f t="shared" si="1"/>
        <v>2.4506975683096111E-3</v>
      </c>
      <c r="I58" s="25">
        <f>G58/E58</f>
        <v>59.770857814336075</v>
      </c>
    </row>
    <row r="59" spans="1:9">
      <c r="A59" s="41" t="s">
        <v>162</v>
      </c>
      <c r="B59" s="27">
        <v>13</v>
      </c>
      <c r="C59" s="27">
        <v>2392</v>
      </c>
      <c r="D59" s="23">
        <f>C59/B59</f>
        <v>184</v>
      </c>
      <c r="E59" s="28">
        <f>[1]整車進口試算!E59</f>
        <v>484</v>
      </c>
      <c r="F59" s="24">
        <f t="shared" si="0"/>
        <v>1.7409257840460698E-3</v>
      </c>
      <c r="G59" s="28">
        <f>[1]整車進口試算!G59</f>
        <v>68379</v>
      </c>
      <c r="H59" s="24">
        <f t="shared" si="1"/>
        <v>3.2945296180761411E-3</v>
      </c>
      <c r="I59" s="25">
        <f>G59/E59</f>
        <v>141.27892561983472</v>
      </c>
    </row>
    <row r="60" spans="1:9">
      <c r="A60" s="41" t="s">
        <v>163</v>
      </c>
      <c r="B60" s="27">
        <v>0</v>
      </c>
      <c r="C60" s="27">
        <v>0</v>
      </c>
      <c r="D60" s="29">
        <v>0</v>
      </c>
      <c r="E60" s="28">
        <f>[1]整車進口試算!E60</f>
        <v>0</v>
      </c>
      <c r="F60" s="24">
        <f t="shared" si="0"/>
        <v>0</v>
      </c>
      <c r="G60" s="28">
        <f>[1]整車進口試算!G60</f>
        <v>0</v>
      </c>
      <c r="H60" s="24">
        <f t="shared" si="1"/>
        <v>0</v>
      </c>
      <c r="I60" s="25">
        <v>0</v>
      </c>
    </row>
    <row r="61" spans="1:9">
      <c r="A61" s="41" t="s">
        <v>164</v>
      </c>
      <c r="B61" s="27">
        <v>22882</v>
      </c>
      <c r="C61" s="27">
        <v>1605598</v>
      </c>
      <c r="D61" s="23">
        <f>C61/B61</f>
        <v>70.168604142994496</v>
      </c>
      <c r="E61" s="28">
        <f>[1]整車進口試算!E61</f>
        <v>275086</v>
      </c>
      <c r="F61" s="24">
        <f t="shared" si="0"/>
        <v>0.98947171535144041</v>
      </c>
      <c r="G61" s="28">
        <f>[1]整車進口試算!G61</f>
        <v>19066561</v>
      </c>
      <c r="H61" s="24">
        <f t="shared" si="1"/>
        <v>0.91863510623664346</v>
      </c>
      <c r="I61" s="25">
        <f>G61/E61</f>
        <v>69.311273565357737</v>
      </c>
    </row>
    <row r="62" spans="1:9">
      <c r="A62" s="41" t="s">
        <v>165</v>
      </c>
      <c r="B62" s="27">
        <v>0</v>
      </c>
      <c r="C62" s="27">
        <v>0</v>
      </c>
      <c r="D62" s="29">
        <v>0</v>
      </c>
      <c r="E62" s="28">
        <f>[1]整車進口試算!E62</f>
        <v>0</v>
      </c>
      <c r="F62" s="24">
        <f t="shared" si="0"/>
        <v>0</v>
      </c>
      <c r="G62" s="28">
        <f>[1]整車進口試算!G62</f>
        <v>0</v>
      </c>
      <c r="H62" s="24">
        <f t="shared" si="1"/>
        <v>0</v>
      </c>
      <c r="I62" s="25">
        <v>0</v>
      </c>
    </row>
    <row r="63" spans="1:9">
      <c r="A63" s="41" t="s">
        <v>166</v>
      </c>
      <c r="B63" s="27">
        <v>0</v>
      </c>
      <c r="C63" s="27">
        <v>0</v>
      </c>
      <c r="D63" s="29">
        <v>0</v>
      </c>
      <c r="E63" s="28">
        <f>[1]整車進口試算!E63</f>
        <v>0</v>
      </c>
      <c r="F63" s="24">
        <f t="shared" si="0"/>
        <v>0</v>
      </c>
      <c r="G63" s="28">
        <f>[1]整車進口試算!G63</f>
        <v>0</v>
      </c>
      <c r="H63" s="24">
        <f t="shared" si="1"/>
        <v>0</v>
      </c>
      <c r="I63" s="25">
        <v>0</v>
      </c>
    </row>
    <row r="64" spans="1:9">
      <c r="A64" s="41" t="s">
        <v>167</v>
      </c>
      <c r="B64" s="27">
        <v>0</v>
      </c>
      <c r="C64" s="27">
        <v>0</v>
      </c>
      <c r="D64" s="29">
        <v>0</v>
      </c>
      <c r="E64" s="28">
        <f>[1]整車進口試算!E64</f>
        <v>0</v>
      </c>
      <c r="F64" s="24">
        <f t="shared" si="0"/>
        <v>0</v>
      </c>
      <c r="G64" s="28">
        <f>[1]整車進口試算!G64</f>
        <v>0</v>
      </c>
      <c r="H64" s="24">
        <f t="shared" si="1"/>
        <v>0</v>
      </c>
      <c r="I64" s="25">
        <v>0</v>
      </c>
    </row>
    <row r="65" spans="1:9">
      <c r="A65" s="32" t="s">
        <v>68</v>
      </c>
      <c r="B65" s="27">
        <f>B66-B48-B42-B12-B7</f>
        <v>76</v>
      </c>
      <c r="C65" s="27">
        <f>C66-C48-C42-C12-C7</f>
        <v>62732</v>
      </c>
      <c r="D65" s="23">
        <f>C65/B65</f>
        <v>825.42105263157896</v>
      </c>
      <c r="E65" s="27">
        <f>E66-E48-E42-E12-E7</f>
        <v>797</v>
      </c>
      <c r="F65" s="24">
        <f t="shared" si="0"/>
        <v>2.866772417117185E-3</v>
      </c>
      <c r="G65" s="27">
        <f>G66-G48-G42-G12-G7</f>
        <v>593592</v>
      </c>
      <c r="H65" s="24">
        <f t="shared" si="1"/>
        <v>2.8599517762076847E-2</v>
      </c>
      <c r="I65" s="25">
        <f>G65/E65</f>
        <v>744.78293601003759</v>
      </c>
    </row>
    <row r="66" spans="1:9" ht="16.8" thickBot="1">
      <c r="A66" s="214" t="s">
        <v>69</v>
      </c>
      <c r="B66" s="215">
        <v>23185</v>
      </c>
      <c r="C66" s="215">
        <v>1824535</v>
      </c>
      <c r="D66" s="216">
        <f>C66/B66</f>
        <v>78.6946301488031</v>
      </c>
      <c r="E66" s="217">
        <f>[1]整車進口試算!E66</f>
        <v>278013</v>
      </c>
      <c r="F66" s="218">
        <f t="shared" si="0"/>
        <v>1</v>
      </c>
      <c r="G66" s="217">
        <f>[1]整車進口試算!G66</f>
        <v>20755315</v>
      </c>
      <c r="H66" s="218">
        <f t="shared" si="1"/>
        <v>1</v>
      </c>
      <c r="I66" s="219">
        <f>G66/E66</f>
        <v>74.655915370863951</v>
      </c>
    </row>
    <row r="67" spans="1:9" ht="16.5" customHeight="1" thickTop="1">
      <c r="A67" s="42"/>
      <c r="B67" s="43"/>
      <c r="C67" s="43"/>
      <c r="D67" s="44"/>
      <c r="E67" s="43"/>
      <c r="F67" s="45"/>
      <c r="G67" s="43"/>
      <c r="H67" s="45"/>
      <c r="I67" s="44"/>
    </row>
    <row r="68" spans="1:9">
      <c r="A68" s="123" t="s">
        <v>70</v>
      </c>
      <c r="B68" s="124"/>
      <c r="C68" s="124"/>
      <c r="D68" s="220"/>
      <c r="E68" s="124"/>
      <c r="F68" s="221"/>
      <c r="G68" s="124"/>
      <c r="H68" s="222"/>
      <c r="I68" s="223"/>
    </row>
    <row r="69" spans="1:9">
      <c r="A69" s="46" t="s">
        <v>144</v>
      </c>
      <c r="B69" s="47" t="s">
        <v>145</v>
      </c>
      <c r="C69" s="47" t="s">
        <v>146</v>
      </c>
      <c r="D69" s="48" t="s">
        <v>5</v>
      </c>
      <c r="E69" s="224" t="s">
        <v>168</v>
      </c>
      <c r="F69" s="50" t="s">
        <v>7</v>
      </c>
      <c r="G69" s="49" t="s">
        <v>169</v>
      </c>
      <c r="H69" s="51" t="s">
        <v>7</v>
      </c>
      <c r="I69" s="48" t="s">
        <v>149</v>
      </c>
    </row>
    <row r="70" spans="1:9">
      <c r="A70" s="52"/>
      <c r="B70" s="53" t="s">
        <v>9</v>
      </c>
      <c r="C70" s="54" t="s">
        <v>10</v>
      </c>
      <c r="D70" s="48" t="s">
        <v>10</v>
      </c>
      <c r="E70" s="53" t="s">
        <v>9</v>
      </c>
      <c r="F70" s="50"/>
      <c r="G70" s="56" t="s">
        <v>10</v>
      </c>
      <c r="H70" s="57"/>
      <c r="I70" s="48" t="s">
        <v>10</v>
      </c>
    </row>
    <row r="71" spans="1:9">
      <c r="A71" s="34" t="s">
        <v>69</v>
      </c>
      <c r="B71" s="35">
        <v>690</v>
      </c>
      <c r="C71" s="35">
        <v>70828</v>
      </c>
      <c r="D71" s="58">
        <f>C71/B71</f>
        <v>102.64927536231885</v>
      </c>
      <c r="E71" s="28">
        <f>[1]整車進口試算!E71</f>
        <v>4233</v>
      </c>
      <c r="F71" s="59">
        <v>1</v>
      </c>
      <c r="G71" s="27">
        <f>[1]整車進口試算!G71</f>
        <v>573440</v>
      </c>
      <c r="H71" s="59">
        <v>1</v>
      </c>
      <c r="I71" s="58">
        <f>G71/E71</f>
        <v>135.46893456177651</v>
      </c>
    </row>
    <row r="72" spans="1:9" ht="9.75" customHeight="1">
      <c r="A72" s="42"/>
      <c r="B72" s="43"/>
      <c r="C72" s="43"/>
      <c r="D72" s="44"/>
      <c r="E72" s="43"/>
      <c r="F72" s="45"/>
      <c r="G72" s="43"/>
      <c r="H72" s="45"/>
      <c r="I72" s="44"/>
    </row>
    <row r="73" spans="1:9" s="13" customFormat="1">
      <c r="A73" s="61" t="s">
        <v>170</v>
      </c>
      <c r="C73" s="209"/>
      <c r="D73" s="225"/>
      <c r="F73" s="209"/>
      <c r="G73" s="210"/>
      <c r="I73" s="226"/>
    </row>
  </sheetData>
  <mergeCells count="1">
    <mergeCell ref="A1:I1"/>
  </mergeCells>
  <phoneticPr fontId="3" type="noConversion"/>
  <printOptions horizontalCentered="1"/>
  <pageMargins left="0.51181102362204722" right="0.11811023622047245" top="0.35433070866141736" bottom="0.15748031496062992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81"/>
  <sheetViews>
    <sheetView topLeftCell="A65" workbookViewId="0">
      <selection activeCell="G85" sqref="G85"/>
    </sheetView>
  </sheetViews>
  <sheetFormatPr defaultRowHeight="16.2"/>
  <cols>
    <col min="1" max="1" width="16.109375" style="5" customWidth="1"/>
    <col min="2" max="2" width="10" style="118" customWidth="1"/>
    <col min="3" max="3" width="14.33203125" style="5" customWidth="1"/>
    <col min="4" max="4" width="9.5546875" style="118" customWidth="1"/>
    <col min="5" max="5" width="12.33203125" style="5" customWidth="1"/>
    <col min="6" max="6" width="10" style="118" customWidth="1"/>
    <col min="7" max="7" width="15.109375" style="118" customWidth="1"/>
    <col min="8" max="8" width="9.109375" style="5" customWidth="1"/>
    <col min="9" max="9" width="9.44140625" style="118" customWidth="1"/>
    <col min="10" max="253" width="8.88671875" style="5"/>
    <col min="254" max="254" width="16" style="5" customWidth="1"/>
    <col min="255" max="255" width="10" style="5" customWidth="1"/>
    <col min="256" max="256" width="14.33203125" style="5" customWidth="1"/>
    <col min="257" max="257" width="9.5546875" style="5" customWidth="1"/>
    <col min="258" max="258" width="11.6640625" style="5" customWidth="1"/>
    <col min="259" max="259" width="10" style="5" customWidth="1"/>
    <col min="260" max="260" width="13.88671875" style="5" customWidth="1"/>
    <col min="261" max="261" width="9.109375" style="5" customWidth="1"/>
    <col min="262" max="262" width="9.44140625" style="5" customWidth="1"/>
    <col min="263" max="509" width="8.88671875" style="5"/>
    <col min="510" max="510" width="16" style="5" customWidth="1"/>
    <col min="511" max="511" width="10" style="5" customWidth="1"/>
    <col min="512" max="512" width="14.33203125" style="5" customWidth="1"/>
    <col min="513" max="513" width="9.5546875" style="5" customWidth="1"/>
    <col min="514" max="514" width="11.6640625" style="5" customWidth="1"/>
    <col min="515" max="515" width="10" style="5" customWidth="1"/>
    <col min="516" max="516" width="13.88671875" style="5" customWidth="1"/>
    <col min="517" max="517" width="9.109375" style="5" customWidth="1"/>
    <col min="518" max="518" width="9.44140625" style="5" customWidth="1"/>
    <col min="519" max="765" width="8.88671875" style="5"/>
    <col min="766" max="766" width="16" style="5" customWidth="1"/>
    <col min="767" max="767" width="10" style="5" customWidth="1"/>
    <col min="768" max="768" width="14.33203125" style="5" customWidth="1"/>
    <col min="769" max="769" width="9.5546875" style="5" customWidth="1"/>
    <col min="770" max="770" width="11.6640625" style="5" customWidth="1"/>
    <col min="771" max="771" width="10" style="5" customWidth="1"/>
    <col min="772" max="772" width="13.88671875" style="5" customWidth="1"/>
    <col min="773" max="773" width="9.109375" style="5" customWidth="1"/>
    <col min="774" max="774" width="9.44140625" style="5" customWidth="1"/>
    <col min="775" max="1021" width="8.88671875" style="5"/>
    <col min="1022" max="1022" width="16" style="5" customWidth="1"/>
    <col min="1023" max="1023" width="10" style="5" customWidth="1"/>
    <col min="1024" max="1024" width="14.33203125" style="5" customWidth="1"/>
    <col min="1025" max="1025" width="9.5546875" style="5" customWidth="1"/>
    <col min="1026" max="1026" width="11.6640625" style="5" customWidth="1"/>
    <col min="1027" max="1027" width="10" style="5" customWidth="1"/>
    <col min="1028" max="1028" width="13.88671875" style="5" customWidth="1"/>
    <col min="1029" max="1029" width="9.109375" style="5" customWidth="1"/>
    <col min="1030" max="1030" width="9.44140625" style="5" customWidth="1"/>
    <col min="1031" max="1277" width="8.88671875" style="5"/>
    <col min="1278" max="1278" width="16" style="5" customWidth="1"/>
    <col min="1279" max="1279" width="10" style="5" customWidth="1"/>
    <col min="1280" max="1280" width="14.33203125" style="5" customWidth="1"/>
    <col min="1281" max="1281" width="9.5546875" style="5" customWidth="1"/>
    <col min="1282" max="1282" width="11.6640625" style="5" customWidth="1"/>
    <col min="1283" max="1283" width="10" style="5" customWidth="1"/>
    <col min="1284" max="1284" width="13.88671875" style="5" customWidth="1"/>
    <col min="1285" max="1285" width="9.109375" style="5" customWidth="1"/>
    <col min="1286" max="1286" width="9.44140625" style="5" customWidth="1"/>
    <col min="1287" max="1533" width="8.88671875" style="5"/>
    <col min="1534" max="1534" width="16" style="5" customWidth="1"/>
    <col min="1535" max="1535" width="10" style="5" customWidth="1"/>
    <col min="1536" max="1536" width="14.33203125" style="5" customWidth="1"/>
    <col min="1537" max="1537" width="9.5546875" style="5" customWidth="1"/>
    <col min="1538" max="1538" width="11.6640625" style="5" customWidth="1"/>
    <col min="1539" max="1539" width="10" style="5" customWidth="1"/>
    <col min="1540" max="1540" width="13.88671875" style="5" customWidth="1"/>
    <col min="1541" max="1541" width="9.109375" style="5" customWidth="1"/>
    <col min="1542" max="1542" width="9.44140625" style="5" customWidth="1"/>
    <col min="1543" max="1789" width="8.88671875" style="5"/>
    <col min="1790" max="1790" width="16" style="5" customWidth="1"/>
    <col min="1791" max="1791" width="10" style="5" customWidth="1"/>
    <col min="1792" max="1792" width="14.33203125" style="5" customWidth="1"/>
    <col min="1793" max="1793" width="9.5546875" style="5" customWidth="1"/>
    <col min="1794" max="1794" width="11.6640625" style="5" customWidth="1"/>
    <col min="1795" max="1795" width="10" style="5" customWidth="1"/>
    <col min="1796" max="1796" width="13.88671875" style="5" customWidth="1"/>
    <col min="1797" max="1797" width="9.109375" style="5" customWidth="1"/>
    <col min="1798" max="1798" width="9.44140625" style="5" customWidth="1"/>
    <col min="1799" max="2045" width="8.88671875" style="5"/>
    <col min="2046" max="2046" width="16" style="5" customWidth="1"/>
    <col min="2047" max="2047" width="10" style="5" customWidth="1"/>
    <col min="2048" max="2048" width="14.33203125" style="5" customWidth="1"/>
    <col min="2049" max="2049" width="9.5546875" style="5" customWidth="1"/>
    <col min="2050" max="2050" width="11.6640625" style="5" customWidth="1"/>
    <col min="2051" max="2051" width="10" style="5" customWidth="1"/>
    <col min="2052" max="2052" width="13.88671875" style="5" customWidth="1"/>
    <col min="2053" max="2053" width="9.109375" style="5" customWidth="1"/>
    <col min="2054" max="2054" width="9.44140625" style="5" customWidth="1"/>
    <col min="2055" max="2301" width="8.88671875" style="5"/>
    <col min="2302" max="2302" width="16" style="5" customWidth="1"/>
    <col min="2303" max="2303" width="10" style="5" customWidth="1"/>
    <col min="2304" max="2304" width="14.33203125" style="5" customWidth="1"/>
    <col min="2305" max="2305" width="9.5546875" style="5" customWidth="1"/>
    <col min="2306" max="2306" width="11.6640625" style="5" customWidth="1"/>
    <col min="2307" max="2307" width="10" style="5" customWidth="1"/>
    <col min="2308" max="2308" width="13.88671875" style="5" customWidth="1"/>
    <col min="2309" max="2309" width="9.109375" style="5" customWidth="1"/>
    <col min="2310" max="2310" width="9.44140625" style="5" customWidth="1"/>
    <col min="2311" max="2557" width="8.88671875" style="5"/>
    <col min="2558" max="2558" width="16" style="5" customWidth="1"/>
    <col min="2559" max="2559" width="10" style="5" customWidth="1"/>
    <col min="2560" max="2560" width="14.33203125" style="5" customWidth="1"/>
    <col min="2561" max="2561" width="9.5546875" style="5" customWidth="1"/>
    <col min="2562" max="2562" width="11.6640625" style="5" customWidth="1"/>
    <col min="2563" max="2563" width="10" style="5" customWidth="1"/>
    <col min="2564" max="2564" width="13.88671875" style="5" customWidth="1"/>
    <col min="2565" max="2565" width="9.109375" style="5" customWidth="1"/>
    <col min="2566" max="2566" width="9.44140625" style="5" customWidth="1"/>
    <col min="2567" max="2813" width="8.88671875" style="5"/>
    <col min="2814" max="2814" width="16" style="5" customWidth="1"/>
    <col min="2815" max="2815" width="10" style="5" customWidth="1"/>
    <col min="2816" max="2816" width="14.33203125" style="5" customWidth="1"/>
    <col min="2817" max="2817" width="9.5546875" style="5" customWidth="1"/>
    <col min="2818" max="2818" width="11.6640625" style="5" customWidth="1"/>
    <col min="2819" max="2819" width="10" style="5" customWidth="1"/>
    <col min="2820" max="2820" width="13.88671875" style="5" customWidth="1"/>
    <col min="2821" max="2821" width="9.109375" style="5" customWidth="1"/>
    <col min="2822" max="2822" width="9.44140625" style="5" customWidth="1"/>
    <col min="2823" max="3069" width="8.88671875" style="5"/>
    <col min="3070" max="3070" width="16" style="5" customWidth="1"/>
    <col min="3071" max="3071" width="10" style="5" customWidth="1"/>
    <col min="3072" max="3072" width="14.33203125" style="5" customWidth="1"/>
    <col min="3073" max="3073" width="9.5546875" style="5" customWidth="1"/>
    <col min="3074" max="3074" width="11.6640625" style="5" customWidth="1"/>
    <col min="3075" max="3075" width="10" style="5" customWidth="1"/>
    <col min="3076" max="3076" width="13.88671875" style="5" customWidth="1"/>
    <col min="3077" max="3077" width="9.109375" style="5" customWidth="1"/>
    <col min="3078" max="3078" width="9.44140625" style="5" customWidth="1"/>
    <col min="3079" max="3325" width="8.88671875" style="5"/>
    <col min="3326" max="3326" width="16" style="5" customWidth="1"/>
    <col min="3327" max="3327" width="10" style="5" customWidth="1"/>
    <col min="3328" max="3328" width="14.33203125" style="5" customWidth="1"/>
    <col min="3329" max="3329" width="9.5546875" style="5" customWidth="1"/>
    <col min="3330" max="3330" width="11.6640625" style="5" customWidth="1"/>
    <col min="3331" max="3331" width="10" style="5" customWidth="1"/>
    <col min="3332" max="3332" width="13.88671875" style="5" customWidth="1"/>
    <col min="3333" max="3333" width="9.109375" style="5" customWidth="1"/>
    <col min="3334" max="3334" width="9.44140625" style="5" customWidth="1"/>
    <col min="3335" max="3581" width="8.88671875" style="5"/>
    <col min="3582" max="3582" width="16" style="5" customWidth="1"/>
    <col min="3583" max="3583" width="10" style="5" customWidth="1"/>
    <col min="3584" max="3584" width="14.33203125" style="5" customWidth="1"/>
    <col min="3585" max="3585" width="9.5546875" style="5" customWidth="1"/>
    <col min="3586" max="3586" width="11.6640625" style="5" customWidth="1"/>
    <col min="3587" max="3587" width="10" style="5" customWidth="1"/>
    <col min="3588" max="3588" width="13.88671875" style="5" customWidth="1"/>
    <col min="3589" max="3589" width="9.109375" style="5" customWidth="1"/>
    <col min="3590" max="3590" width="9.44140625" style="5" customWidth="1"/>
    <col min="3591" max="3837" width="8.88671875" style="5"/>
    <col min="3838" max="3838" width="16" style="5" customWidth="1"/>
    <col min="3839" max="3839" width="10" style="5" customWidth="1"/>
    <col min="3840" max="3840" width="14.33203125" style="5" customWidth="1"/>
    <col min="3841" max="3841" width="9.5546875" style="5" customWidth="1"/>
    <col min="3842" max="3842" width="11.6640625" style="5" customWidth="1"/>
    <col min="3843" max="3843" width="10" style="5" customWidth="1"/>
    <col min="3844" max="3844" width="13.88671875" style="5" customWidth="1"/>
    <col min="3845" max="3845" width="9.109375" style="5" customWidth="1"/>
    <col min="3846" max="3846" width="9.44140625" style="5" customWidth="1"/>
    <col min="3847" max="4093" width="8.88671875" style="5"/>
    <col min="4094" max="4094" width="16" style="5" customWidth="1"/>
    <col min="4095" max="4095" width="10" style="5" customWidth="1"/>
    <col min="4096" max="4096" width="14.33203125" style="5" customWidth="1"/>
    <col min="4097" max="4097" width="9.5546875" style="5" customWidth="1"/>
    <col min="4098" max="4098" width="11.6640625" style="5" customWidth="1"/>
    <col min="4099" max="4099" width="10" style="5" customWidth="1"/>
    <col min="4100" max="4100" width="13.88671875" style="5" customWidth="1"/>
    <col min="4101" max="4101" width="9.109375" style="5" customWidth="1"/>
    <col min="4102" max="4102" width="9.44140625" style="5" customWidth="1"/>
    <col min="4103" max="4349" width="8.88671875" style="5"/>
    <col min="4350" max="4350" width="16" style="5" customWidth="1"/>
    <col min="4351" max="4351" width="10" style="5" customWidth="1"/>
    <col min="4352" max="4352" width="14.33203125" style="5" customWidth="1"/>
    <col min="4353" max="4353" width="9.5546875" style="5" customWidth="1"/>
    <col min="4354" max="4354" width="11.6640625" style="5" customWidth="1"/>
    <col min="4355" max="4355" width="10" style="5" customWidth="1"/>
    <col min="4356" max="4356" width="13.88671875" style="5" customWidth="1"/>
    <col min="4357" max="4357" width="9.109375" style="5" customWidth="1"/>
    <col min="4358" max="4358" width="9.44140625" style="5" customWidth="1"/>
    <col min="4359" max="4605" width="8.88671875" style="5"/>
    <col min="4606" max="4606" width="16" style="5" customWidth="1"/>
    <col min="4607" max="4607" width="10" style="5" customWidth="1"/>
    <col min="4608" max="4608" width="14.33203125" style="5" customWidth="1"/>
    <col min="4609" max="4609" width="9.5546875" style="5" customWidth="1"/>
    <col min="4610" max="4610" width="11.6640625" style="5" customWidth="1"/>
    <col min="4611" max="4611" width="10" style="5" customWidth="1"/>
    <col min="4612" max="4612" width="13.88671875" style="5" customWidth="1"/>
    <col min="4613" max="4613" width="9.109375" style="5" customWidth="1"/>
    <col min="4614" max="4614" width="9.44140625" style="5" customWidth="1"/>
    <col min="4615" max="4861" width="8.88671875" style="5"/>
    <col min="4862" max="4862" width="16" style="5" customWidth="1"/>
    <col min="4863" max="4863" width="10" style="5" customWidth="1"/>
    <col min="4864" max="4864" width="14.33203125" style="5" customWidth="1"/>
    <col min="4865" max="4865" width="9.5546875" style="5" customWidth="1"/>
    <col min="4866" max="4866" width="11.6640625" style="5" customWidth="1"/>
    <col min="4867" max="4867" width="10" style="5" customWidth="1"/>
    <col min="4868" max="4868" width="13.88671875" style="5" customWidth="1"/>
    <col min="4869" max="4869" width="9.109375" style="5" customWidth="1"/>
    <col min="4870" max="4870" width="9.44140625" style="5" customWidth="1"/>
    <col min="4871" max="5117" width="8.88671875" style="5"/>
    <col min="5118" max="5118" width="16" style="5" customWidth="1"/>
    <col min="5119" max="5119" width="10" style="5" customWidth="1"/>
    <col min="5120" max="5120" width="14.33203125" style="5" customWidth="1"/>
    <col min="5121" max="5121" width="9.5546875" style="5" customWidth="1"/>
    <col min="5122" max="5122" width="11.6640625" style="5" customWidth="1"/>
    <col min="5123" max="5123" width="10" style="5" customWidth="1"/>
    <col min="5124" max="5124" width="13.88671875" style="5" customWidth="1"/>
    <col min="5125" max="5125" width="9.109375" style="5" customWidth="1"/>
    <col min="5126" max="5126" width="9.44140625" style="5" customWidth="1"/>
    <col min="5127" max="5373" width="8.88671875" style="5"/>
    <col min="5374" max="5374" width="16" style="5" customWidth="1"/>
    <col min="5375" max="5375" width="10" style="5" customWidth="1"/>
    <col min="5376" max="5376" width="14.33203125" style="5" customWidth="1"/>
    <col min="5377" max="5377" width="9.5546875" style="5" customWidth="1"/>
    <col min="5378" max="5378" width="11.6640625" style="5" customWidth="1"/>
    <col min="5379" max="5379" width="10" style="5" customWidth="1"/>
    <col min="5380" max="5380" width="13.88671875" style="5" customWidth="1"/>
    <col min="5381" max="5381" width="9.109375" style="5" customWidth="1"/>
    <col min="5382" max="5382" width="9.44140625" style="5" customWidth="1"/>
    <col min="5383" max="5629" width="8.88671875" style="5"/>
    <col min="5630" max="5630" width="16" style="5" customWidth="1"/>
    <col min="5631" max="5631" width="10" style="5" customWidth="1"/>
    <col min="5632" max="5632" width="14.33203125" style="5" customWidth="1"/>
    <col min="5633" max="5633" width="9.5546875" style="5" customWidth="1"/>
    <col min="5634" max="5634" width="11.6640625" style="5" customWidth="1"/>
    <col min="5635" max="5635" width="10" style="5" customWidth="1"/>
    <col min="5636" max="5636" width="13.88671875" style="5" customWidth="1"/>
    <col min="5637" max="5637" width="9.109375" style="5" customWidth="1"/>
    <col min="5638" max="5638" width="9.44140625" style="5" customWidth="1"/>
    <col min="5639" max="5885" width="8.88671875" style="5"/>
    <col min="5886" max="5886" width="16" style="5" customWidth="1"/>
    <col min="5887" max="5887" width="10" style="5" customWidth="1"/>
    <col min="5888" max="5888" width="14.33203125" style="5" customWidth="1"/>
    <col min="5889" max="5889" width="9.5546875" style="5" customWidth="1"/>
    <col min="5890" max="5890" width="11.6640625" style="5" customWidth="1"/>
    <col min="5891" max="5891" width="10" style="5" customWidth="1"/>
    <col min="5892" max="5892" width="13.88671875" style="5" customWidth="1"/>
    <col min="5893" max="5893" width="9.109375" style="5" customWidth="1"/>
    <col min="5894" max="5894" width="9.44140625" style="5" customWidth="1"/>
    <col min="5895" max="6141" width="8.88671875" style="5"/>
    <col min="6142" max="6142" width="16" style="5" customWidth="1"/>
    <col min="6143" max="6143" width="10" style="5" customWidth="1"/>
    <col min="6144" max="6144" width="14.33203125" style="5" customWidth="1"/>
    <col min="6145" max="6145" width="9.5546875" style="5" customWidth="1"/>
    <col min="6146" max="6146" width="11.6640625" style="5" customWidth="1"/>
    <col min="6147" max="6147" width="10" style="5" customWidth="1"/>
    <col min="6148" max="6148" width="13.88671875" style="5" customWidth="1"/>
    <col min="6149" max="6149" width="9.109375" style="5" customWidth="1"/>
    <col min="6150" max="6150" width="9.44140625" style="5" customWidth="1"/>
    <col min="6151" max="6397" width="8.88671875" style="5"/>
    <col min="6398" max="6398" width="16" style="5" customWidth="1"/>
    <col min="6399" max="6399" width="10" style="5" customWidth="1"/>
    <col min="6400" max="6400" width="14.33203125" style="5" customWidth="1"/>
    <col min="6401" max="6401" width="9.5546875" style="5" customWidth="1"/>
    <col min="6402" max="6402" width="11.6640625" style="5" customWidth="1"/>
    <col min="6403" max="6403" width="10" style="5" customWidth="1"/>
    <col min="6404" max="6404" width="13.88671875" style="5" customWidth="1"/>
    <col min="6405" max="6405" width="9.109375" style="5" customWidth="1"/>
    <col min="6406" max="6406" width="9.44140625" style="5" customWidth="1"/>
    <col min="6407" max="6653" width="8.88671875" style="5"/>
    <col min="6654" max="6654" width="16" style="5" customWidth="1"/>
    <col min="6655" max="6655" width="10" style="5" customWidth="1"/>
    <col min="6656" max="6656" width="14.33203125" style="5" customWidth="1"/>
    <col min="6657" max="6657" width="9.5546875" style="5" customWidth="1"/>
    <col min="6658" max="6658" width="11.6640625" style="5" customWidth="1"/>
    <col min="6659" max="6659" width="10" style="5" customWidth="1"/>
    <col min="6660" max="6660" width="13.88671875" style="5" customWidth="1"/>
    <col min="6661" max="6661" width="9.109375" style="5" customWidth="1"/>
    <col min="6662" max="6662" width="9.44140625" style="5" customWidth="1"/>
    <col min="6663" max="6909" width="8.88671875" style="5"/>
    <col min="6910" max="6910" width="16" style="5" customWidth="1"/>
    <col min="6911" max="6911" width="10" style="5" customWidth="1"/>
    <col min="6912" max="6912" width="14.33203125" style="5" customWidth="1"/>
    <col min="6913" max="6913" width="9.5546875" style="5" customWidth="1"/>
    <col min="6914" max="6914" width="11.6640625" style="5" customWidth="1"/>
    <col min="6915" max="6915" width="10" style="5" customWidth="1"/>
    <col min="6916" max="6916" width="13.88671875" style="5" customWidth="1"/>
    <col min="6917" max="6917" width="9.109375" style="5" customWidth="1"/>
    <col min="6918" max="6918" width="9.44140625" style="5" customWidth="1"/>
    <col min="6919" max="7165" width="8.88671875" style="5"/>
    <col min="7166" max="7166" width="16" style="5" customWidth="1"/>
    <col min="7167" max="7167" width="10" style="5" customWidth="1"/>
    <col min="7168" max="7168" width="14.33203125" style="5" customWidth="1"/>
    <col min="7169" max="7169" width="9.5546875" style="5" customWidth="1"/>
    <col min="7170" max="7170" width="11.6640625" style="5" customWidth="1"/>
    <col min="7171" max="7171" width="10" style="5" customWidth="1"/>
    <col min="7172" max="7172" width="13.88671875" style="5" customWidth="1"/>
    <col min="7173" max="7173" width="9.109375" style="5" customWidth="1"/>
    <col min="7174" max="7174" width="9.44140625" style="5" customWidth="1"/>
    <col min="7175" max="7421" width="8.88671875" style="5"/>
    <col min="7422" max="7422" width="16" style="5" customWidth="1"/>
    <col min="7423" max="7423" width="10" style="5" customWidth="1"/>
    <col min="7424" max="7424" width="14.33203125" style="5" customWidth="1"/>
    <col min="7425" max="7425" width="9.5546875" style="5" customWidth="1"/>
    <col min="7426" max="7426" width="11.6640625" style="5" customWidth="1"/>
    <col min="7427" max="7427" width="10" style="5" customWidth="1"/>
    <col min="7428" max="7428" width="13.88671875" style="5" customWidth="1"/>
    <col min="7429" max="7429" width="9.109375" style="5" customWidth="1"/>
    <col min="7430" max="7430" width="9.44140625" style="5" customWidth="1"/>
    <col min="7431" max="7677" width="8.88671875" style="5"/>
    <col min="7678" max="7678" width="16" style="5" customWidth="1"/>
    <col min="7679" max="7679" width="10" style="5" customWidth="1"/>
    <col min="7680" max="7680" width="14.33203125" style="5" customWidth="1"/>
    <col min="7681" max="7681" width="9.5546875" style="5" customWidth="1"/>
    <col min="7682" max="7682" width="11.6640625" style="5" customWidth="1"/>
    <col min="7683" max="7683" width="10" style="5" customWidth="1"/>
    <col min="7684" max="7684" width="13.88671875" style="5" customWidth="1"/>
    <col min="7685" max="7685" width="9.109375" style="5" customWidth="1"/>
    <col min="7686" max="7686" width="9.44140625" style="5" customWidth="1"/>
    <col min="7687" max="7933" width="8.88671875" style="5"/>
    <col min="7934" max="7934" width="16" style="5" customWidth="1"/>
    <col min="7935" max="7935" width="10" style="5" customWidth="1"/>
    <col min="7936" max="7936" width="14.33203125" style="5" customWidth="1"/>
    <col min="7937" max="7937" width="9.5546875" style="5" customWidth="1"/>
    <col min="7938" max="7938" width="11.6640625" style="5" customWidth="1"/>
    <col min="7939" max="7939" width="10" style="5" customWidth="1"/>
    <col min="7940" max="7940" width="13.88671875" style="5" customWidth="1"/>
    <col min="7941" max="7941" width="9.109375" style="5" customWidth="1"/>
    <col min="7942" max="7942" width="9.44140625" style="5" customWidth="1"/>
    <col min="7943" max="8189" width="8.88671875" style="5"/>
    <col min="8190" max="8190" width="16" style="5" customWidth="1"/>
    <col min="8191" max="8191" width="10" style="5" customWidth="1"/>
    <col min="8192" max="8192" width="14.33203125" style="5" customWidth="1"/>
    <col min="8193" max="8193" width="9.5546875" style="5" customWidth="1"/>
    <col min="8194" max="8194" width="11.6640625" style="5" customWidth="1"/>
    <col min="8195" max="8195" width="10" style="5" customWidth="1"/>
    <col min="8196" max="8196" width="13.88671875" style="5" customWidth="1"/>
    <col min="8197" max="8197" width="9.109375" style="5" customWidth="1"/>
    <col min="8198" max="8198" width="9.44140625" style="5" customWidth="1"/>
    <col min="8199" max="8445" width="8.88671875" style="5"/>
    <col min="8446" max="8446" width="16" style="5" customWidth="1"/>
    <col min="8447" max="8447" width="10" style="5" customWidth="1"/>
    <col min="8448" max="8448" width="14.33203125" style="5" customWidth="1"/>
    <col min="8449" max="8449" width="9.5546875" style="5" customWidth="1"/>
    <col min="8450" max="8450" width="11.6640625" style="5" customWidth="1"/>
    <col min="8451" max="8451" width="10" style="5" customWidth="1"/>
    <col min="8452" max="8452" width="13.88671875" style="5" customWidth="1"/>
    <col min="8453" max="8453" width="9.109375" style="5" customWidth="1"/>
    <col min="8454" max="8454" width="9.44140625" style="5" customWidth="1"/>
    <col min="8455" max="8701" width="8.88671875" style="5"/>
    <col min="8702" max="8702" width="16" style="5" customWidth="1"/>
    <col min="8703" max="8703" width="10" style="5" customWidth="1"/>
    <col min="8704" max="8704" width="14.33203125" style="5" customWidth="1"/>
    <col min="8705" max="8705" width="9.5546875" style="5" customWidth="1"/>
    <col min="8706" max="8706" width="11.6640625" style="5" customWidth="1"/>
    <col min="8707" max="8707" width="10" style="5" customWidth="1"/>
    <col min="8708" max="8708" width="13.88671875" style="5" customWidth="1"/>
    <col min="8709" max="8709" width="9.109375" style="5" customWidth="1"/>
    <col min="8710" max="8710" width="9.44140625" style="5" customWidth="1"/>
    <col min="8711" max="8957" width="8.88671875" style="5"/>
    <col min="8958" max="8958" width="16" style="5" customWidth="1"/>
    <col min="8959" max="8959" width="10" style="5" customWidth="1"/>
    <col min="8960" max="8960" width="14.33203125" style="5" customWidth="1"/>
    <col min="8961" max="8961" width="9.5546875" style="5" customWidth="1"/>
    <col min="8962" max="8962" width="11.6640625" style="5" customWidth="1"/>
    <col min="8963" max="8963" width="10" style="5" customWidth="1"/>
    <col min="8964" max="8964" width="13.88671875" style="5" customWidth="1"/>
    <col min="8965" max="8965" width="9.109375" style="5" customWidth="1"/>
    <col min="8966" max="8966" width="9.44140625" style="5" customWidth="1"/>
    <col min="8967" max="9213" width="8.88671875" style="5"/>
    <col min="9214" max="9214" width="16" style="5" customWidth="1"/>
    <col min="9215" max="9215" width="10" style="5" customWidth="1"/>
    <col min="9216" max="9216" width="14.33203125" style="5" customWidth="1"/>
    <col min="9217" max="9217" width="9.5546875" style="5" customWidth="1"/>
    <col min="9218" max="9218" width="11.6640625" style="5" customWidth="1"/>
    <col min="9219" max="9219" width="10" style="5" customWidth="1"/>
    <col min="9220" max="9220" width="13.88671875" style="5" customWidth="1"/>
    <col min="9221" max="9221" width="9.109375" style="5" customWidth="1"/>
    <col min="9222" max="9222" width="9.44140625" style="5" customWidth="1"/>
    <col min="9223" max="9469" width="8.88671875" style="5"/>
    <col min="9470" max="9470" width="16" style="5" customWidth="1"/>
    <col min="9471" max="9471" width="10" style="5" customWidth="1"/>
    <col min="9472" max="9472" width="14.33203125" style="5" customWidth="1"/>
    <col min="9473" max="9473" width="9.5546875" style="5" customWidth="1"/>
    <col min="9474" max="9474" width="11.6640625" style="5" customWidth="1"/>
    <col min="9475" max="9475" width="10" style="5" customWidth="1"/>
    <col min="9476" max="9476" width="13.88671875" style="5" customWidth="1"/>
    <col min="9477" max="9477" width="9.109375" style="5" customWidth="1"/>
    <col min="9478" max="9478" width="9.44140625" style="5" customWidth="1"/>
    <col min="9479" max="9725" width="8.88671875" style="5"/>
    <col min="9726" max="9726" width="16" style="5" customWidth="1"/>
    <col min="9727" max="9727" width="10" style="5" customWidth="1"/>
    <col min="9728" max="9728" width="14.33203125" style="5" customWidth="1"/>
    <col min="9729" max="9729" width="9.5546875" style="5" customWidth="1"/>
    <col min="9730" max="9730" width="11.6640625" style="5" customWidth="1"/>
    <col min="9731" max="9731" width="10" style="5" customWidth="1"/>
    <col min="9732" max="9732" width="13.88671875" style="5" customWidth="1"/>
    <col min="9733" max="9733" width="9.109375" style="5" customWidth="1"/>
    <col min="9734" max="9734" width="9.44140625" style="5" customWidth="1"/>
    <col min="9735" max="9981" width="8.88671875" style="5"/>
    <col min="9982" max="9982" width="16" style="5" customWidth="1"/>
    <col min="9983" max="9983" width="10" style="5" customWidth="1"/>
    <col min="9984" max="9984" width="14.33203125" style="5" customWidth="1"/>
    <col min="9985" max="9985" width="9.5546875" style="5" customWidth="1"/>
    <col min="9986" max="9986" width="11.6640625" style="5" customWidth="1"/>
    <col min="9987" max="9987" width="10" style="5" customWidth="1"/>
    <col min="9988" max="9988" width="13.88671875" style="5" customWidth="1"/>
    <col min="9989" max="9989" width="9.109375" style="5" customWidth="1"/>
    <col min="9990" max="9990" width="9.44140625" style="5" customWidth="1"/>
    <col min="9991" max="10237" width="8.88671875" style="5"/>
    <col min="10238" max="10238" width="16" style="5" customWidth="1"/>
    <col min="10239" max="10239" width="10" style="5" customWidth="1"/>
    <col min="10240" max="10240" width="14.33203125" style="5" customWidth="1"/>
    <col min="10241" max="10241" width="9.5546875" style="5" customWidth="1"/>
    <col min="10242" max="10242" width="11.6640625" style="5" customWidth="1"/>
    <col min="10243" max="10243" width="10" style="5" customWidth="1"/>
    <col min="10244" max="10244" width="13.88671875" style="5" customWidth="1"/>
    <col min="10245" max="10245" width="9.109375" style="5" customWidth="1"/>
    <col min="10246" max="10246" width="9.44140625" style="5" customWidth="1"/>
    <col min="10247" max="10493" width="8.88671875" style="5"/>
    <col min="10494" max="10494" width="16" style="5" customWidth="1"/>
    <col min="10495" max="10495" width="10" style="5" customWidth="1"/>
    <col min="10496" max="10496" width="14.33203125" style="5" customWidth="1"/>
    <col min="10497" max="10497" width="9.5546875" style="5" customWidth="1"/>
    <col min="10498" max="10498" width="11.6640625" style="5" customWidth="1"/>
    <col min="10499" max="10499" width="10" style="5" customWidth="1"/>
    <col min="10500" max="10500" width="13.88671875" style="5" customWidth="1"/>
    <col min="10501" max="10501" width="9.109375" style="5" customWidth="1"/>
    <col min="10502" max="10502" width="9.44140625" style="5" customWidth="1"/>
    <col min="10503" max="10749" width="8.88671875" style="5"/>
    <col min="10750" max="10750" width="16" style="5" customWidth="1"/>
    <col min="10751" max="10751" width="10" style="5" customWidth="1"/>
    <col min="10752" max="10752" width="14.33203125" style="5" customWidth="1"/>
    <col min="10753" max="10753" width="9.5546875" style="5" customWidth="1"/>
    <col min="10754" max="10754" width="11.6640625" style="5" customWidth="1"/>
    <col min="10755" max="10755" width="10" style="5" customWidth="1"/>
    <col min="10756" max="10756" width="13.88671875" style="5" customWidth="1"/>
    <col min="10757" max="10757" width="9.109375" style="5" customWidth="1"/>
    <col min="10758" max="10758" width="9.44140625" style="5" customWidth="1"/>
    <col min="10759" max="11005" width="8.88671875" style="5"/>
    <col min="11006" max="11006" width="16" style="5" customWidth="1"/>
    <col min="11007" max="11007" width="10" style="5" customWidth="1"/>
    <col min="11008" max="11008" width="14.33203125" style="5" customWidth="1"/>
    <col min="11009" max="11009" width="9.5546875" style="5" customWidth="1"/>
    <col min="11010" max="11010" width="11.6640625" style="5" customWidth="1"/>
    <col min="11011" max="11011" width="10" style="5" customWidth="1"/>
    <col min="11012" max="11012" width="13.88671875" style="5" customWidth="1"/>
    <col min="11013" max="11013" width="9.109375" style="5" customWidth="1"/>
    <col min="11014" max="11014" width="9.44140625" style="5" customWidth="1"/>
    <col min="11015" max="11261" width="8.88671875" style="5"/>
    <col min="11262" max="11262" width="16" style="5" customWidth="1"/>
    <col min="11263" max="11263" width="10" style="5" customWidth="1"/>
    <col min="11264" max="11264" width="14.33203125" style="5" customWidth="1"/>
    <col min="11265" max="11265" width="9.5546875" style="5" customWidth="1"/>
    <col min="11266" max="11266" width="11.6640625" style="5" customWidth="1"/>
    <col min="11267" max="11267" width="10" style="5" customWidth="1"/>
    <col min="11268" max="11268" width="13.88671875" style="5" customWidth="1"/>
    <col min="11269" max="11269" width="9.109375" style="5" customWidth="1"/>
    <col min="11270" max="11270" width="9.44140625" style="5" customWidth="1"/>
    <col min="11271" max="11517" width="8.88671875" style="5"/>
    <col min="11518" max="11518" width="16" style="5" customWidth="1"/>
    <col min="11519" max="11519" width="10" style="5" customWidth="1"/>
    <col min="11520" max="11520" width="14.33203125" style="5" customWidth="1"/>
    <col min="11521" max="11521" width="9.5546875" style="5" customWidth="1"/>
    <col min="11522" max="11522" width="11.6640625" style="5" customWidth="1"/>
    <col min="11523" max="11523" width="10" style="5" customWidth="1"/>
    <col min="11524" max="11524" width="13.88671875" style="5" customWidth="1"/>
    <col min="11525" max="11525" width="9.109375" style="5" customWidth="1"/>
    <col min="11526" max="11526" width="9.44140625" style="5" customWidth="1"/>
    <col min="11527" max="11773" width="8.88671875" style="5"/>
    <col min="11774" max="11774" width="16" style="5" customWidth="1"/>
    <col min="11775" max="11775" width="10" style="5" customWidth="1"/>
    <col min="11776" max="11776" width="14.33203125" style="5" customWidth="1"/>
    <col min="11777" max="11777" width="9.5546875" style="5" customWidth="1"/>
    <col min="11778" max="11778" width="11.6640625" style="5" customWidth="1"/>
    <col min="11779" max="11779" width="10" style="5" customWidth="1"/>
    <col min="11780" max="11780" width="13.88671875" style="5" customWidth="1"/>
    <col min="11781" max="11781" width="9.109375" style="5" customWidth="1"/>
    <col min="11782" max="11782" width="9.44140625" style="5" customWidth="1"/>
    <col min="11783" max="12029" width="8.88671875" style="5"/>
    <col min="12030" max="12030" width="16" style="5" customWidth="1"/>
    <col min="12031" max="12031" width="10" style="5" customWidth="1"/>
    <col min="12032" max="12032" width="14.33203125" style="5" customWidth="1"/>
    <col min="12033" max="12033" width="9.5546875" style="5" customWidth="1"/>
    <col min="12034" max="12034" width="11.6640625" style="5" customWidth="1"/>
    <col min="12035" max="12035" width="10" style="5" customWidth="1"/>
    <col min="12036" max="12036" width="13.88671875" style="5" customWidth="1"/>
    <col min="12037" max="12037" width="9.109375" style="5" customWidth="1"/>
    <col min="12038" max="12038" width="9.44140625" style="5" customWidth="1"/>
    <col min="12039" max="12285" width="8.88671875" style="5"/>
    <col min="12286" max="12286" width="16" style="5" customWidth="1"/>
    <col min="12287" max="12287" width="10" style="5" customWidth="1"/>
    <col min="12288" max="12288" width="14.33203125" style="5" customWidth="1"/>
    <col min="12289" max="12289" width="9.5546875" style="5" customWidth="1"/>
    <col min="12290" max="12290" width="11.6640625" style="5" customWidth="1"/>
    <col min="12291" max="12291" width="10" style="5" customWidth="1"/>
    <col min="12292" max="12292" width="13.88671875" style="5" customWidth="1"/>
    <col min="12293" max="12293" width="9.109375" style="5" customWidth="1"/>
    <col min="12294" max="12294" width="9.44140625" style="5" customWidth="1"/>
    <col min="12295" max="12541" width="8.88671875" style="5"/>
    <col min="12542" max="12542" width="16" style="5" customWidth="1"/>
    <col min="12543" max="12543" width="10" style="5" customWidth="1"/>
    <col min="12544" max="12544" width="14.33203125" style="5" customWidth="1"/>
    <col min="12545" max="12545" width="9.5546875" style="5" customWidth="1"/>
    <col min="12546" max="12546" width="11.6640625" style="5" customWidth="1"/>
    <col min="12547" max="12547" width="10" style="5" customWidth="1"/>
    <col min="12548" max="12548" width="13.88671875" style="5" customWidth="1"/>
    <col min="12549" max="12549" width="9.109375" style="5" customWidth="1"/>
    <col min="12550" max="12550" width="9.44140625" style="5" customWidth="1"/>
    <col min="12551" max="12797" width="8.88671875" style="5"/>
    <col min="12798" max="12798" width="16" style="5" customWidth="1"/>
    <col min="12799" max="12799" width="10" style="5" customWidth="1"/>
    <col min="12800" max="12800" width="14.33203125" style="5" customWidth="1"/>
    <col min="12801" max="12801" width="9.5546875" style="5" customWidth="1"/>
    <col min="12802" max="12802" width="11.6640625" style="5" customWidth="1"/>
    <col min="12803" max="12803" width="10" style="5" customWidth="1"/>
    <col min="12804" max="12804" width="13.88671875" style="5" customWidth="1"/>
    <col min="12805" max="12805" width="9.109375" style="5" customWidth="1"/>
    <col min="12806" max="12806" width="9.44140625" style="5" customWidth="1"/>
    <col min="12807" max="13053" width="8.88671875" style="5"/>
    <col min="13054" max="13054" width="16" style="5" customWidth="1"/>
    <col min="13055" max="13055" width="10" style="5" customWidth="1"/>
    <col min="13056" max="13056" width="14.33203125" style="5" customWidth="1"/>
    <col min="13057" max="13057" width="9.5546875" style="5" customWidth="1"/>
    <col min="13058" max="13058" width="11.6640625" style="5" customWidth="1"/>
    <col min="13059" max="13059" width="10" style="5" customWidth="1"/>
    <col min="13060" max="13060" width="13.88671875" style="5" customWidth="1"/>
    <col min="13061" max="13061" width="9.109375" style="5" customWidth="1"/>
    <col min="13062" max="13062" width="9.44140625" style="5" customWidth="1"/>
    <col min="13063" max="13309" width="8.88671875" style="5"/>
    <col min="13310" max="13310" width="16" style="5" customWidth="1"/>
    <col min="13311" max="13311" width="10" style="5" customWidth="1"/>
    <col min="13312" max="13312" width="14.33203125" style="5" customWidth="1"/>
    <col min="13313" max="13313" width="9.5546875" style="5" customWidth="1"/>
    <col min="13314" max="13314" width="11.6640625" style="5" customWidth="1"/>
    <col min="13315" max="13315" width="10" style="5" customWidth="1"/>
    <col min="13316" max="13316" width="13.88671875" style="5" customWidth="1"/>
    <col min="13317" max="13317" width="9.109375" style="5" customWidth="1"/>
    <col min="13318" max="13318" width="9.44140625" style="5" customWidth="1"/>
    <col min="13319" max="13565" width="8.88671875" style="5"/>
    <col min="13566" max="13566" width="16" style="5" customWidth="1"/>
    <col min="13567" max="13567" width="10" style="5" customWidth="1"/>
    <col min="13568" max="13568" width="14.33203125" style="5" customWidth="1"/>
    <col min="13569" max="13569" width="9.5546875" style="5" customWidth="1"/>
    <col min="13570" max="13570" width="11.6640625" style="5" customWidth="1"/>
    <col min="13571" max="13571" width="10" style="5" customWidth="1"/>
    <col min="13572" max="13572" width="13.88671875" style="5" customWidth="1"/>
    <col min="13573" max="13573" width="9.109375" style="5" customWidth="1"/>
    <col min="13574" max="13574" width="9.44140625" style="5" customWidth="1"/>
    <col min="13575" max="13821" width="8.88671875" style="5"/>
    <col min="13822" max="13822" width="16" style="5" customWidth="1"/>
    <col min="13823" max="13823" width="10" style="5" customWidth="1"/>
    <col min="13824" max="13824" width="14.33203125" style="5" customWidth="1"/>
    <col min="13825" max="13825" width="9.5546875" style="5" customWidth="1"/>
    <col min="13826" max="13826" width="11.6640625" style="5" customWidth="1"/>
    <col min="13827" max="13827" width="10" style="5" customWidth="1"/>
    <col min="13828" max="13828" width="13.88671875" style="5" customWidth="1"/>
    <col min="13829" max="13829" width="9.109375" style="5" customWidth="1"/>
    <col min="13830" max="13830" width="9.44140625" style="5" customWidth="1"/>
    <col min="13831" max="14077" width="8.88671875" style="5"/>
    <col min="14078" max="14078" width="16" style="5" customWidth="1"/>
    <col min="14079" max="14079" width="10" style="5" customWidth="1"/>
    <col min="14080" max="14080" width="14.33203125" style="5" customWidth="1"/>
    <col min="14081" max="14081" width="9.5546875" style="5" customWidth="1"/>
    <col min="14082" max="14082" width="11.6640625" style="5" customWidth="1"/>
    <col min="14083" max="14083" width="10" style="5" customWidth="1"/>
    <col min="14084" max="14084" width="13.88671875" style="5" customWidth="1"/>
    <col min="14085" max="14085" width="9.109375" style="5" customWidth="1"/>
    <col min="14086" max="14086" width="9.44140625" style="5" customWidth="1"/>
    <col min="14087" max="14333" width="8.88671875" style="5"/>
    <col min="14334" max="14334" width="16" style="5" customWidth="1"/>
    <col min="14335" max="14335" width="10" style="5" customWidth="1"/>
    <col min="14336" max="14336" width="14.33203125" style="5" customWidth="1"/>
    <col min="14337" max="14337" width="9.5546875" style="5" customWidth="1"/>
    <col min="14338" max="14338" width="11.6640625" style="5" customWidth="1"/>
    <col min="14339" max="14339" width="10" style="5" customWidth="1"/>
    <col min="14340" max="14340" width="13.88671875" style="5" customWidth="1"/>
    <col min="14341" max="14341" width="9.109375" style="5" customWidth="1"/>
    <col min="14342" max="14342" width="9.44140625" style="5" customWidth="1"/>
    <col min="14343" max="14589" width="8.88671875" style="5"/>
    <col min="14590" max="14590" width="16" style="5" customWidth="1"/>
    <col min="14591" max="14591" width="10" style="5" customWidth="1"/>
    <col min="14592" max="14592" width="14.33203125" style="5" customWidth="1"/>
    <col min="14593" max="14593" width="9.5546875" style="5" customWidth="1"/>
    <col min="14594" max="14594" width="11.6640625" style="5" customWidth="1"/>
    <col min="14595" max="14595" width="10" style="5" customWidth="1"/>
    <col min="14596" max="14596" width="13.88671875" style="5" customWidth="1"/>
    <col min="14597" max="14597" width="9.109375" style="5" customWidth="1"/>
    <col min="14598" max="14598" width="9.44140625" style="5" customWidth="1"/>
    <col min="14599" max="14845" width="8.88671875" style="5"/>
    <col min="14846" max="14846" width="16" style="5" customWidth="1"/>
    <col min="14847" max="14847" width="10" style="5" customWidth="1"/>
    <col min="14848" max="14848" width="14.33203125" style="5" customWidth="1"/>
    <col min="14849" max="14849" width="9.5546875" style="5" customWidth="1"/>
    <col min="14850" max="14850" width="11.6640625" style="5" customWidth="1"/>
    <col min="14851" max="14851" width="10" style="5" customWidth="1"/>
    <col min="14852" max="14852" width="13.88671875" style="5" customWidth="1"/>
    <col min="14853" max="14853" width="9.109375" style="5" customWidth="1"/>
    <col min="14854" max="14854" width="9.44140625" style="5" customWidth="1"/>
    <col min="14855" max="15101" width="8.88671875" style="5"/>
    <col min="15102" max="15102" width="16" style="5" customWidth="1"/>
    <col min="15103" max="15103" width="10" style="5" customWidth="1"/>
    <col min="15104" max="15104" width="14.33203125" style="5" customWidth="1"/>
    <col min="15105" max="15105" width="9.5546875" style="5" customWidth="1"/>
    <col min="15106" max="15106" width="11.6640625" style="5" customWidth="1"/>
    <col min="15107" max="15107" width="10" style="5" customWidth="1"/>
    <col min="15108" max="15108" width="13.88671875" style="5" customWidth="1"/>
    <col min="15109" max="15109" width="9.109375" style="5" customWidth="1"/>
    <col min="15110" max="15110" width="9.44140625" style="5" customWidth="1"/>
    <col min="15111" max="15357" width="8.88671875" style="5"/>
    <col min="15358" max="15358" width="16" style="5" customWidth="1"/>
    <col min="15359" max="15359" width="10" style="5" customWidth="1"/>
    <col min="15360" max="15360" width="14.33203125" style="5" customWidth="1"/>
    <col min="15361" max="15361" width="9.5546875" style="5" customWidth="1"/>
    <col min="15362" max="15362" width="11.6640625" style="5" customWidth="1"/>
    <col min="15363" max="15363" width="10" style="5" customWidth="1"/>
    <col min="15364" max="15364" width="13.88671875" style="5" customWidth="1"/>
    <col min="15365" max="15365" width="9.109375" style="5" customWidth="1"/>
    <col min="15366" max="15366" width="9.44140625" style="5" customWidth="1"/>
    <col min="15367" max="15613" width="8.88671875" style="5"/>
    <col min="15614" max="15614" width="16" style="5" customWidth="1"/>
    <col min="15615" max="15615" width="10" style="5" customWidth="1"/>
    <col min="15616" max="15616" width="14.33203125" style="5" customWidth="1"/>
    <col min="15617" max="15617" width="9.5546875" style="5" customWidth="1"/>
    <col min="15618" max="15618" width="11.6640625" style="5" customWidth="1"/>
    <col min="15619" max="15619" width="10" style="5" customWidth="1"/>
    <col min="15620" max="15620" width="13.88671875" style="5" customWidth="1"/>
    <col min="15621" max="15621" width="9.109375" style="5" customWidth="1"/>
    <col min="15622" max="15622" width="9.44140625" style="5" customWidth="1"/>
    <col min="15623" max="15869" width="8.88671875" style="5"/>
    <col min="15870" max="15870" width="16" style="5" customWidth="1"/>
    <col min="15871" max="15871" width="10" style="5" customWidth="1"/>
    <col min="15872" max="15872" width="14.33203125" style="5" customWidth="1"/>
    <col min="15873" max="15873" width="9.5546875" style="5" customWidth="1"/>
    <col min="15874" max="15874" width="11.6640625" style="5" customWidth="1"/>
    <col min="15875" max="15875" width="10" style="5" customWidth="1"/>
    <col min="15876" max="15876" width="13.88671875" style="5" customWidth="1"/>
    <col min="15877" max="15877" width="9.109375" style="5" customWidth="1"/>
    <col min="15878" max="15878" width="9.44140625" style="5" customWidth="1"/>
    <col min="15879" max="16125" width="8.88671875" style="5"/>
    <col min="16126" max="16126" width="16" style="5" customWidth="1"/>
    <col min="16127" max="16127" width="10" style="5" customWidth="1"/>
    <col min="16128" max="16128" width="14.33203125" style="5" customWidth="1"/>
    <col min="16129" max="16129" width="9.5546875" style="5" customWidth="1"/>
    <col min="16130" max="16130" width="11.6640625" style="5" customWidth="1"/>
    <col min="16131" max="16131" width="10" style="5" customWidth="1"/>
    <col min="16132" max="16132" width="13.88671875" style="5" customWidth="1"/>
    <col min="16133" max="16133" width="9.109375" style="5" customWidth="1"/>
    <col min="16134" max="16134" width="9.44140625" style="5" customWidth="1"/>
    <col min="16135" max="16384" width="8.88671875" style="5"/>
  </cols>
  <sheetData>
    <row r="1" spans="1:9" s="228" customFormat="1" ht="19.8">
      <c r="A1" s="227"/>
      <c r="C1" s="229" t="s">
        <v>172</v>
      </c>
    </row>
    <row r="3" spans="1:9" s="7" customFormat="1" ht="15.6">
      <c r="A3" s="140" t="s">
        <v>173</v>
      </c>
      <c r="B3" s="230"/>
      <c r="C3" s="69"/>
      <c r="D3" s="231"/>
      <c r="E3" s="69"/>
      <c r="F3" s="230"/>
      <c r="G3" s="230"/>
      <c r="H3" s="69"/>
      <c r="I3" s="231"/>
    </row>
    <row r="4" spans="1:9" s="13" customFormat="1">
      <c r="A4" s="8" t="s">
        <v>174</v>
      </c>
      <c r="B4" s="11" t="s">
        <v>175</v>
      </c>
      <c r="C4" s="11" t="s">
        <v>176</v>
      </c>
      <c r="D4" s="11" t="s">
        <v>5</v>
      </c>
      <c r="E4" s="8" t="s">
        <v>177</v>
      </c>
      <c r="F4" s="11" t="s">
        <v>7</v>
      </c>
      <c r="G4" s="8" t="s">
        <v>178</v>
      </c>
      <c r="H4" s="11" t="s">
        <v>7</v>
      </c>
      <c r="I4" s="232" t="s">
        <v>5</v>
      </c>
    </row>
    <row r="5" spans="1:9" s="13" customFormat="1">
      <c r="A5" s="14"/>
      <c r="B5" s="14" t="s">
        <v>9</v>
      </c>
      <c r="C5" s="8" t="s">
        <v>10</v>
      </c>
      <c r="D5" s="11" t="s">
        <v>10</v>
      </c>
      <c r="E5" s="11" t="s">
        <v>9</v>
      </c>
      <c r="F5" s="11"/>
      <c r="G5" s="8" t="s">
        <v>179</v>
      </c>
      <c r="H5" s="8"/>
      <c r="I5" s="233" t="s">
        <v>10</v>
      </c>
    </row>
    <row r="6" spans="1:9">
      <c r="A6" s="213" t="s">
        <v>11</v>
      </c>
      <c r="B6" s="234"/>
      <c r="C6" s="17"/>
      <c r="D6" s="235"/>
      <c r="E6" s="17"/>
      <c r="F6" s="235"/>
      <c r="G6" s="235"/>
      <c r="H6" s="17"/>
      <c r="I6" s="236"/>
    </row>
    <row r="7" spans="1:9">
      <c r="A7" s="20" t="s">
        <v>12</v>
      </c>
      <c r="B7" s="237">
        <f>SUM(B8:B10)</f>
        <v>0</v>
      </c>
      <c r="C7" s="22" t="e">
        <f>SUM(C8:C10)</f>
        <v>#REF!</v>
      </c>
      <c r="D7" s="238" t="s">
        <v>180</v>
      </c>
      <c r="E7" s="22">
        <f>SUM(E8:E10)</f>
        <v>57</v>
      </c>
      <c r="F7" s="239">
        <f>E7/$E$68</f>
        <v>3.4633612832664965E-3</v>
      </c>
      <c r="G7" s="240">
        <f>SUM(G8:G10)</f>
        <v>35088</v>
      </c>
      <c r="H7" s="24">
        <f>G7/$G$68</f>
        <v>1.1115708160706377E-2</v>
      </c>
      <c r="I7" s="241">
        <f>G7/E7</f>
        <v>615.57894736842104</v>
      </c>
    </row>
    <row r="8" spans="1:9">
      <c r="A8" s="26" t="s">
        <v>13</v>
      </c>
      <c r="B8" s="242">
        <f>[1]折疊總表!$R97</f>
        <v>0</v>
      </c>
      <c r="C8" s="28" t="e">
        <f>[1]折疊總表!S97</f>
        <v>#REF!</v>
      </c>
      <c r="D8" s="238" t="s">
        <v>180</v>
      </c>
      <c r="E8" s="28">
        <f>[1]折疊總表!$Z97</f>
        <v>42</v>
      </c>
      <c r="F8" s="239">
        <f>E8/$E$68</f>
        <v>2.5519504192489974E-3</v>
      </c>
      <c r="G8" s="242">
        <f>[1]折疊總表!$AA97</f>
        <v>30371</v>
      </c>
      <c r="H8" s="24">
        <f>G8/$G$68</f>
        <v>9.6213854465576083E-3</v>
      </c>
      <c r="I8" s="241">
        <f>G8/E8</f>
        <v>723.11904761904759</v>
      </c>
    </row>
    <row r="9" spans="1:9">
      <c r="A9" s="32" t="s">
        <v>14</v>
      </c>
      <c r="B9" s="242">
        <f>[1]折疊總表!$R98</f>
        <v>0</v>
      </c>
      <c r="C9" s="28" t="e">
        <f>[1]折疊總表!S98</f>
        <v>#REF!</v>
      </c>
      <c r="D9" s="238" t="s">
        <v>180</v>
      </c>
      <c r="E9" s="28">
        <f>[1]折疊總表!$Z98</f>
        <v>0</v>
      </c>
      <c r="F9" s="243" t="s">
        <v>180</v>
      </c>
      <c r="G9" s="242">
        <f>[1]折疊總表!$AA98</f>
        <v>0</v>
      </c>
      <c r="H9" s="243" t="s">
        <v>180</v>
      </c>
      <c r="I9" s="243" t="s">
        <v>181</v>
      </c>
    </row>
    <row r="10" spans="1:9">
      <c r="A10" s="32" t="s">
        <v>15</v>
      </c>
      <c r="B10" s="242">
        <f>[1]折疊總表!$R99</f>
        <v>0</v>
      </c>
      <c r="C10" s="28" t="e">
        <f>[1]折疊總表!S99</f>
        <v>#REF!</v>
      </c>
      <c r="D10" s="238" t="s">
        <v>180</v>
      </c>
      <c r="E10" s="28">
        <f>[1]折疊總表!$Z99</f>
        <v>15</v>
      </c>
      <c r="F10" s="239">
        <f>E10/$E$68</f>
        <v>9.1141086401749912E-4</v>
      </c>
      <c r="G10" s="242">
        <f>[1]折疊總表!$AA99</f>
        <v>4717</v>
      </c>
      <c r="H10" s="24">
        <f>G10/$G$68</f>
        <v>1.4943227141487683E-3</v>
      </c>
      <c r="I10" s="241">
        <f>G10/E10</f>
        <v>314.46666666666664</v>
      </c>
    </row>
    <row r="11" spans="1:9">
      <c r="A11" s="33"/>
      <c r="B11" s="242"/>
      <c r="C11" s="27"/>
      <c r="D11" s="238"/>
      <c r="E11" s="27"/>
      <c r="F11" s="244"/>
      <c r="G11" s="242"/>
      <c r="H11" s="30"/>
      <c r="I11" s="243"/>
    </row>
    <row r="12" spans="1:9">
      <c r="A12" s="34" t="s">
        <v>16</v>
      </c>
      <c r="B12" s="245">
        <f>SUM(B13:B40)</f>
        <v>1114</v>
      </c>
      <c r="C12" s="35">
        <f>SUM(C13:C40)</f>
        <v>207725</v>
      </c>
      <c r="D12" s="246">
        <f>C12/B12</f>
        <v>186.46768402154399</v>
      </c>
      <c r="E12" s="35">
        <f>SUM(E13:E40)</f>
        <v>13691</v>
      </c>
      <c r="F12" s="239">
        <f t="shared" ref="F12:F20" si="0">E12/$E$68</f>
        <v>0.83187507595090537</v>
      </c>
      <c r="G12" s="245">
        <f>SUM(G13:G40)</f>
        <v>1824040</v>
      </c>
      <c r="H12" s="24">
        <f t="shared" ref="H12:H20" si="1">G12/$G$68</f>
        <v>0.57784702215728623</v>
      </c>
      <c r="I12" s="241">
        <f t="shared" ref="I12:I20" si="2">G12/E12</f>
        <v>133.22912862464392</v>
      </c>
    </row>
    <row r="13" spans="1:9">
      <c r="A13" s="26" t="s">
        <v>17</v>
      </c>
      <c r="B13" s="242">
        <f>[1]折疊總表!$R40</f>
        <v>15</v>
      </c>
      <c r="C13" s="27">
        <f>[1]折疊總表!$S40</f>
        <v>5600</v>
      </c>
      <c r="D13" s="246">
        <f>C13/B13</f>
        <v>373.33333333333331</v>
      </c>
      <c r="E13" s="27">
        <f>[1]折疊總表!$Z40</f>
        <v>1223</v>
      </c>
      <c r="F13" s="239">
        <f t="shared" si="0"/>
        <v>7.4310365779560086E-2</v>
      </c>
      <c r="G13" s="242">
        <f>[1]折疊總表!$AA40</f>
        <v>193321</v>
      </c>
      <c r="H13" s="30">
        <f t="shared" si="1"/>
        <v>6.1243154848834858E-2</v>
      </c>
      <c r="I13" s="241">
        <f t="shared" si="2"/>
        <v>158.07113654946852</v>
      </c>
    </row>
    <row r="14" spans="1:9">
      <c r="A14" s="26" t="s">
        <v>18</v>
      </c>
      <c r="B14" s="242">
        <f>[1]折疊總表!$R41</f>
        <v>660</v>
      </c>
      <c r="C14" s="27">
        <f>[1]折疊總表!$S41</f>
        <v>120029</v>
      </c>
      <c r="D14" s="246">
        <f>C14/B14</f>
        <v>181.86212121212122</v>
      </c>
      <c r="E14" s="27">
        <f>[1]折疊總表!$Z41</f>
        <v>1850</v>
      </c>
      <c r="F14" s="239">
        <f t="shared" si="0"/>
        <v>0.11240733989549155</v>
      </c>
      <c r="G14" s="242">
        <f>[1]折疊總表!$AA41</f>
        <v>391551</v>
      </c>
      <c r="H14" s="30">
        <f t="shared" si="1"/>
        <v>0.12404145708027653</v>
      </c>
      <c r="I14" s="241">
        <f t="shared" si="2"/>
        <v>211.6491891891892</v>
      </c>
    </row>
    <row r="15" spans="1:9">
      <c r="A15" s="32" t="s">
        <v>19</v>
      </c>
      <c r="B15" s="242">
        <f>[1]折疊總表!$R42</f>
        <v>0</v>
      </c>
      <c r="C15" s="27">
        <f>[1]折疊總表!$S42</f>
        <v>0</v>
      </c>
      <c r="D15" s="238" t="s">
        <v>180</v>
      </c>
      <c r="E15" s="27">
        <f>[1]折疊總表!$Z42</f>
        <v>28</v>
      </c>
      <c r="F15" s="239">
        <f t="shared" si="0"/>
        <v>1.7013002794993317E-3</v>
      </c>
      <c r="G15" s="242">
        <f>[1]折疊總表!$AA42</f>
        <v>14159</v>
      </c>
      <c r="H15" s="24">
        <f t="shared" si="1"/>
        <v>4.4855025036320568E-3</v>
      </c>
      <c r="I15" s="241">
        <f t="shared" si="2"/>
        <v>505.67857142857144</v>
      </c>
    </row>
    <row r="16" spans="1:9">
      <c r="A16" s="26" t="s">
        <v>20</v>
      </c>
      <c r="B16" s="242">
        <f>[1]折疊總表!$R43</f>
        <v>294</v>
      </c>
      <c r="C16" s="27">
        <f>[1]折疊總表!$S43</f>
        <v>57689</v>
      </c>
      <c r="D16" s="246">
        <f>C16/B16</f>
        <v>196.22108843537416</v>
      </c>
      <c r="E16" s="27">
        <f>[1]折疊總表!$Z43</f>
        <v>1935</v>
      </c>
      <c r="F16" s="244">
        <f t="shared" si="0"/>
        <v>0.11757200145825739</v>
      </c>
      <c r="G16" s="242">
        <f>[1]折疊總表!$AA43</f>
        <v>337463</v>
      </c>
      <c r="H16" s="30">
        <f t="shared" si="1"/>
        <v>0.10690664110341018</v>
      </c>
      <c r="I16" s="241">
        <f t="shared" si="2"/>
        <v>174.39948320413436</v>
      </c>
    </row>
    <row r="17" spans="1:9">
      <c r="A17" s="26" t="s">
        <v>21</v>
      </c>
      <c r="B17" s="242">
        <f>[1]折疊總表!$R44</f>
        <v>0</v>
      </c>
      <c r="C17" s="27">
        <f>[1]折疊總表!$S44</f>
        <v>0</v>
      </c>
      <c r="D17" s="238" t="s">
        <v>180</v>
      </c>
      <c r="E17" s="27">
        <f>[1]折疊總表!$Z44</f>
        <v>227</v>
      </c>
      <c r="F17" s="239">
        <f t="shared" si="0"/>
        <v>1.3792684408798153E-2</v>
      </c>
      <c r="G17" s="242">
        <f>[1]折疊總表!$AA44</f>
        <v>71554</v>
      </c>
      <c r="H17" s="30">
        <f t="shared" si="1"/>
        <v>2.2667960035658463E-2</v>
      </c>
      <c r="I17" s="241">
        <f t="shared" si="2"/>
        <v>315.21585903083701</v>
      </c>
    </row>
    <row r="18" spans="1:9">
      <c r="A18" s="32" t="s">
        <v>22</v>
      </c>
      <c r="B18" s="242">
        <f>[1]折疊總表!$R45</f>
        <v>0</v>
      </c>
      <c r="C18" s="27">
        <f>[1]折疊總表!$S45</f>
        <v>0</v>
      </c>
      <c r="D18" s="238" t="s">
        <v>180</v>
      </c>
      <c r="E18" s="27">
        <f>[1]折疊總表!$Z45</f>
        <v>4247</v>
      </c>
      <c r="F18" s="239">
        <f t="shared" si="0"/>
        <v>0.25805079596548791</v>
      </c>
      <c r="G18" s="242">
        <f>[1]折疊總表!$AA45</f>
        <v>271645</v>
      </c>
      <c r="H18" s="30">
        <f t="shared" si="1"/>
        <v>8.6055818037935591E-2</v>
      </c>
      <c r="I18" s="241">
        <f t="shared" si="2"/>
        <v>63.961619967035553</v>
      </c>
    </row>
    <row r="19" spans="1:9">
      <c r="A19" s="32" t="s">
        <v>23</v>
      </c>
      <c r="B19" s="242">
        <f>[1]折疊總表!$R46</f>
        <v>145</v>
      </c>
      <c r="C19" s="27">
        <f>[1]折疊總表!$S46</f>
        <v>24407</v>
      </c>
      <c r="D19" s="246">
        <f>C19/B19</f>
        <v>168.32413793103447</v>
      </c>
      <c r="E19" s="27">
        <f>[1]折疊總表!$Z46</f>
        <v>146</v>
      </c>
      <c r="F19" s="239">
        <f t="shared" si="0"/>
        <v>8.8710657431036576E-3</v>
      </c>
      <c r="G19" s="242">
        <f>[1]折疊總表!$AA46</f>
        <v>26849</v>
      </c>
      <c r="H19" s="30">
        <f t="shared" si="1"/>
        <v>8.5056329345304816E-3</v>
      </c>
      <c r="I19" s="241">
        <f t="shared" si="2"/>
        <v>183.89726027397259</v>
      </c>
    </row>
    <row r="20" spans="1:9">
      <c r="A20" s="26" t="s">
        <v>24</v>
      </c>
      <c r="B20" s="242">
        <f>[1]折疊總表!$R47</f>
        <v>0</v>
      </c>
      <c r="C20" s="27">
        <f>[1]折疊總表!$S47</f>
        <v>0</v>
      </c>
      <c r="D20" s="238" t="s">
        <v>180</v>
      </c>
      <c r="E20" s="27">
        <f>[1]折疊總表!$Z47</f>
        <v>758</v>
      </c>
      <c r="F20" s="239">
        <f t="shared" si="0"/>
        <v>4.6056628995017619E-2</v>
      </c>
      <c r="G20" s="242">
        <f>[1]折疊總表!$AA47</f>
        <v>75895</v>
      </c>
      <c r="H20" s="30">
        <f t="shared" si="1"/>
        <v>2.4043167774076907E-2</v>
      </c>
      <c r="I20" s="241">
        <f t="shared" si="2"/>
        <v>100.12532981530343</v>
      </c>
    </row>
    <row r="21" spans="1:9">
      <c r="A21" s="32" t="s">
        <v>25</v>
      </c>
      <c r="B21" s="242">
        <f>[1]折疊總表!$R48</f>
        <v>0</v>
      </c>
      <c r="C21" s="27">
        <f>[1]折疊總表!$S48</f>
        <v>0</v>
      </c>
      <c r="D21" s="238" t="s">
        <v>180</v>
      </c>
      <c r="E21" s="27">
        <f>[1]折疊總表!$Z48</f>
        <v>0</v>
      </c>
      <c r="F21" s="243" t="s">
        <v>180</v>
      </c>
      <c r="G21" s="242">
        <f>[1]折疊總表!$AA48</f>
        <v>0</v>
      </c>
      <c r="H21" s="243" t="s">
        <v>180</v>
      </c>
      <c r="I21" s="243" t="s">
        <v>182</v>
      </c>
    </row>
    <row r="22" spans="1:9">
      <c r="A22" s="26" t="s">
        <v>26</v>
      </c>
      <c r="B22" s="242">
        <f>[1]折疊總表!$R49</f>
        <v>0</v>
      </c>
      <c r="C22" s="27">
        <f>[1]折疊總表!$S49</f>
        <v>0</v>
      </c>
      <c r="D22" s="238" t="s">
        <v>180</v>
      </c>
      <c r="E22" s="27">
        <f>[1]折疊總表!$Z49</f>
        <v>0</v>
      </c>
      <c r="F22" s="243" t="s">
        <v>180</v>
      </c>
      <c r="G22" s="242">
        <f>[1]折疊總表!$AA49</f>
        <v>0</v>
      </c>
      <c r="H22" s="243" t="s">
        <v>180</v>
      </c>
      <c r="I22" s="243" t="s">
        <v>180</v>
      </c>
    </row>
    <row r="23" spans="1:9">
      <c r="A23" s="32" t="s">
        <v>27</v>
      </c>
      <c r="B23" s="242">
        <f>[1]折疊總表!$R50</f>
        <v>0</v>
      </c>
      <c r="C23" s="27">
        <f>[1]折疊總表!$S50</f>
        <v>0</v>
      </c>
      <c r="D23" s="238" t="s">
        <v>180</v>
      </c>
      <c r="E23" s="27">
        <f>[1]折疊總表!$Z50</f>
        <v>0</v>
      </c>
      <c r="F23" s="243" t="s">
        <v>180</v>
      </c>
      <c r="G23" s="242">
        <f>[1]折疊總表!$AA50</f>
        <v>0</v>
      </c>
      <c r="H23" s="243" t="s">
        <v>180</v>
      </c>
      <c r="I23" s="243" t="s">
        <v>180</v>
      </c>
    </row>
    <row r="24" spans="1:9">
      <c r="A24" s="32" t="s">
        <v>28</v>
      </c>
      <c r="B24" s="242">
        <f>[1]折疊總表!$R51</f>
        <v>0</v>
      </c>
      <c r="C24" s="27">
        <f>[1]折疊總表!$S51</f>
        <v>0</v>
      </c>
      <c r="D24" s="238" t="s">
        <v>180</v>
      </c>
      <c r="E24" s="27">
        <f>[1]折疊總表!$Z51</f>
        <v>0</v>
      </c>
      <c r="F24" s="243" t="s">
        <v>180</v>
      </c>
      <c r="G24" s="242">
        <f>[1]折疊總表!$AA51</f>
        <v>0</v>
      </c>
      <c r="H24" s="243" t="s">
        <v>180</v>
      </c>
      <c r="I24" s="243" t="s">
        <v>180</v>
      </c>
    </row>
    <row r="25" spans="1:9">
      <c r="A25" s="32" t="s">
        <v>29</v>
      </c>
      <c r="B25" s="242">
        <f>[1]折疊總表!$R52</f>
        <v>0</v>
      </c>
      <c r="C25" s="27">
        <f>[1]折疊總表!$S52</f>
        <v>0</v>
      </c>
      <c r="D25" s="238" t="s">
        <v>180</v>
      </c>
      <c r="E25" s="27">
        <f>[1]折疊總表!$Z52</f>
        <v>0</v>
      </c>
      <c r="F25" s="243" t="s">
        <v>180</v>
      </c>
      <c r="G25" s="242">
        <f>[1]折疊總表!$AA52</f>
        <v>0</v>
      </c>
      <c r="H25" s="243" t="s">
        <v>180</v>
      </c>
      <c r="I25" s="243" t="s">
        <v>180</v>
      </c>
    </row>
    <row r="26" spans="1:9">
      <c r="A26" s="26" t="s">
        <v>30</v>
      </c>
      <c r="B26" s="242">
        <f>[1]折疊總表!$R53</f>
        <v>0</v>
      </c>
      <c r="C26" s="27">
        <f>[1]折疊總表!$S53</f>
        <v>0</v>
      </c>
      <c r="D26" s="238" t="s">
        <v>180</v>
      </c>
      <c r="E26" s="27">
        <f>[1]折疊總表!$Z53</f>
        <v>1210</v>
      </c>
      <c r="F26" s="239">
        <f>E26/$E$68</f>
        <v>7.3520476364078255E-2</v>
      </c>
      <c r="G26" s="242">
        <f>[1]折疊總表!$AA53</f>
        <v>87278</v>
      </c>
      <c r="H26" s="30">
        <f>G26/$G$68</f>
        <v>2.7649246946253168E-2</v>
      </c>
      <c r="I26" s="241">
        <f>G26/E26</f>
        <v>72.130578512396696</v>
      </c>
    </row>
    <row r="27" spans="1:9">
      <c r="A27" s="26" t="s">
        <v>31</v>
      </c>
      <c r="B27" s="242">
        <f>[1]折疊總表!$R54</f>
        <v>0</v>
      </c>
      <c r="C27" s="27">
        <f>[1]折疊總表!$S54</f>
        <v>0</v>
      </c>
      <c r="D27" s="238" t="s">
        <v>180</v>
      </c>
      <c r="E27" s="27">
        <f>[1]折疊總表!$Z54</f>
        <v>0</v>
      </c>
      <c r="F27" s="243" t="s">
        <v>180</v>
      </c>
      <c r="G27" s="242">
        <f>[1]折疊總表!$AA54</f>
        <v>0</v>
      </c>
      <c r="H27" s="243" t="s">
        <v>180</v>
      </c>
      <c r="I27" s="243" t="s">
        <v>183</v>
      </c>
    </row>
    <row r="28" spans="1:9">
      <c r="A28" s="37" t="s">
        <v>184</v>
      </c>
      <c r="B28" s="242">
        <f>[1]折疊總表!$R55</f>
        <v>0</v>
      </c>
      <c r="C28" s="27">
        <f>[1]折疊總表!$S55</f>
        <v>0</v>
      </c>
      <c r="D28" s="238" t="s">
        <v>180</v>
      </c>
      <c r="E28" s="27">
        <f>[1]折疊總表!$Z55</f>
        <v>140</v>
      </c>
      <c r="F28" s="239">
        <f>E28/$E$68</f>
        <v>8.5065013974966585E-3</v>
      </c>
      <c r="G28" s="242">
        <f>[1]折疊總表!$AA55</f>
        <v>42735</v>
      </c>
      <c r="H28" s="30">
        <f>G28/$G$68</f>
        <v>1.3538240659136657E-2</v>
      </c>
      <c r="I28" s="241">
        <f>G28/E28</f>
        <v>305.25</v>
      </c>
    </row>
    <row r="29" spans="1:9">
      <c r="A29" s="37" t="s">
        <v>185</v>
      </c>
      <c r="B29" s="242">
        <f>[1]折疊總表!$R56</f>
        <v>0</v>
      </c>
      <c r="C29" s="27">
        <f>[1]折疊總表!$S56</f>
        <v>0</v>
      </c>
      <c r="D29" s="238" t="s">
        <v>180</v>
      </c>
      <c r="E29" s="27">
        <f>[1]折疊總表!$Z56</f>
        <v>164</v>
      </c>
      <c r="F29" s="239">
        <f>E29/$E$68</f>
        <v>9.9647587799246568E-3</v>
      </c>
      <c r="G29" s="242">
        <f>[1]折疊總表!$AA56</f>
        <v>31945</v>
      </c>
      <c r="H29" s="30">
        <f>G29/$G$68</f>
        <v>1.012002100985423E-2</v>
      </c>
      <c r="I29" s="241">
        <f>G29/E29</f>
        <v>194.78658536585365</v>
      </c>
    </row>
    <row r="30" spans="1:9">
      <c r="A30" s="37" t="s">
        <v>186</v>
      </c>
      <c r="B30" s="242">
        <f>[1]折疊總表!$R57</f>
        <v>0</v>
      </c>
      <c r="C30" s="27">
        <f>[1]折疊總表!$S57</f>
        <v>0</v>
      </c>
      <c r="D30" s="238" t="s">
        <v>180</v>
      </c>
      <c r="E30" s="27">
        <f>[1]折疊總表!$Z57</f>
        <v>0</v>
      </c>
      <c r="F30" s="243" t="s">
        <v>180</v>
      </c>
      <c r="G30" s="242">
        <f>[1]折疊總表!$AA57</f>
        <v>0</v>
      </c>
      <c r="H30" s="243" t="s">
        <v>180</v>
      </c>
      <c r="I30" s="243" t="s">
        <v>187</v>
      </c>
    </row>
    <row r="31" spans="1:9">
      <c r="A31" s="37" t="s">
        <v>188</v>
      </c>
      <c r="B31" s="242">
        <f>[1]折疊總表!$R58</f>
        <v>0</v>
      </c>
      <c r="C31" s="27">
        <f>[1]折疊總表!$S58</f>
        <v>0</v>
      </c>
      <c r="D31" s="238" t="s">
        <v>180</v>
      </c>
      <c r="E31" s="27">
        <f>[1]折疊總表!$Z58</f>
        <v>0</v>
      </c>
      <c r="F31" s="243" t="s">
        <v>180</v>
      </c>
      <c r="G31" s="242">
        <f>[1]折疊總表!$AA58</f>
        <v>0</v>
      </c>
      <c r="H31" s="243" t="s">
        <v>180</v>
      </c>
      <c r="I31" s="243" t="s">
        <v>189</v>
      </c>
    </row>
    <row r="32" spans="1:9">
      <c r="A32" s="32" t="s">
        <v>190</v>
      </c>
      <c r="B32" s="242">
        <f>[1]折疊總表!$R59</f>
        <v>0</v>
      </c>
      <c r="C32" s="27">
        <f>[1]折疊總表!$S59</f>
        <v>0</v>
      </c>
      <c r="D32" s="238" t="s">
        <v>180</v>
      </c>
      <c r="E32" s="27">
        <f>[1]折疊總表!$Z59</f>
        <v>0</v>
      </c>
      <c r="F32" s="243" t="s">
        <v>180</v>
      </c>
      <c r="G32" s="242">
        <f>[1]折疊總表!$AA59</f>
        <v>0</v>
      </c>
      <c r="H32" s="243" t="s">
        <v>180</v>
      </c>
      <c r="I32" s="243" t="s">
        <v>191</v>
      </c>
    </row>
    <row r="33" spans="1:9">
      <c r="A33" s="32" t="s">
        <v>93</v>
      </c>
      <c r="B33" s="242">
        <f>[1]折疊總表!$R60</f>
        <v>0</v>
      </c>
      <c r="C33" s="27">
        <f>[1]折疊總表!$S60</f>
        <v>0</v>
      </c>
      <c r="D33" s="238" t="s">
        <v>180</v>
      </c>
      <c r="E33" s="27">
        <f>[1]折疊總表!$Z60</f>
        <v>468</v>
      </c>
      <c r="F33" s="239">
        <f>E33/$E$68</f>
        <v>2.843601895734597E-2</v>
      </c>
      <c r="G33" s="242">
        <f>[1]折疊總表!$AA60</f>
        <v>72320</v>
      </c>
      <c r="H33" s="30">
        <f>G33/$G$68</f>
        <v>2.2910625119194176E-2</v>
      </c>
      <c r="I33" s="241">
        <f>G33/E33</f>
        <v>154.52991452991452</v>
      </c>
    </row>
    <row r="34" spans="1:9">
      <c r="A34" s="37" t="s">
        <v>192</v>
      </c>
      <c r="B34" s="242">
        <f>[1]折疊總表!$R61</f>
        <v>0</v>
      </c>
      <c r="C34" s="27">
        <f>[1]折疊總表!$S61</f>
        <v>0</v>
      </c>
      <c r="D34" s="238" t="s">
        <v>180</v>
      </c>
      <c r="E34" s="27">
        <f>[1]折疊總表!$Z61</f>
        <v>0</v>
      </c>
      <c r="F34" s="243" t="s">
        <v>180</v>
      </c>
      <c r="G34" s="242">
        <f>[1]折疊總表!$AA61</f>
        <v>0</v>
      </c>
      <c r="H34" s="243" t="s">
        <v>180</v>
      </c>
      <c r="I34" s="243" t="s">
        <v>181</v>
      </c>
    </row>
    <row r="35" spans="1:9">
      <c r="A35" s="38" t="s">
        <v>193</v>
      </c>
      <c r="B35" s="242">
        <f>[1]折疊總表!$R62</f>
        <v>0</v>
      </c>
      <c r="C35" s="27">
        <f>[1]折疊總表!$S62</f>
        <v>0</v>
      </c>
      <c r="D35" s="238" t="s">
        <v>180</v>
      </c>
      <c r="E35" s="27">
        <f>[1]折疊總表!$Z62</f>
        <v>0</v>
      </c>
      <c r="F35" s="243" t="s">
        <v>180</v>
      </c>
      <c r="G35" s="242">
        <f>[1]折疊總表!$AA62</f>
        <v>0</v>
      </c>
      <c r="H35" s="243" t="s">
        <v>180</v>
      </c>
      <c r="I35" s="243" t="s">
        <v>194</v>
      </c>
    </row>
    <row r="36" spans="1:9">
      <c r="A36" s="37" t="s">
        <v>96</v>
      </c>
      <c r="B36" s="242">
        <f>[1]折疊總表!$R63</f>
        <v>0</v>
      </c>
      <c r="C36" s="27">
        <f>[1]折疊總表!$S63</f>
        <v>0</v>
      </c>
      <c r="D36" s="238" t="s">
        <v>180</v>
      </c>
      <c r="E36" s="27">
        <f>[1]折疊總表!$Z63</f>
        <v>0</v>
      </c>
      <c r="F36" s="243" t="s">
        <v>180</v>
      </c>
      <c r="G36" s="242">
        <f>[1]折疊總表!$AA63</f>
        <v>0</v>
      </c>
      <c r="H36" s="243" t="s">
        <v>180</v>
      </c>
      <c r="I36" s="243" t="s">
        <v>181</v>
      </c>
    </row>
    <row r="37" spans="1:9">
      <c r="A37" s="37" t="s">
        <v>195</v>
      </c>
      <c r="B37" s="242">
        <f>[1]折疊總表!$R64</f>
        <v>0</v>
      </c>
      <c r="C37" s="27">
        <f>[1]折疊總表!$S64</f>
        <v>0</v>
      </c>
      <c r="D37" s="238" t="s">
        <v>180</v>
      </c>
      <c r="E37" s="27">
        <f>[1]折疊總表!$Z64</f>
        <v>0</v>
      </c>
      <c r="F37" s="243" t="s">
        <v>180</v>
      </c>
      <c r="G37" s="242">
        <f>[1]折疊總表!$AA64</f>
        <v>0</v>
      </c>
      <c r="H37" s="243" t="s">
        <v>180</v>
      </c>
      <c r="I37" s="243" t="s">
        <v>196</v>
      </c>
    </row>
    <row r="38" spans="1:9">
      <c r="A38" s="37" t="s">
        <v>197</v>
      </c>
      <c r="B38" s="242">
        <f>[1]折疊總表!$R65</f>
        <v>0</v>
      </c>
      <c r="C38" s="27">
        <f>[1]折疊總表!$S65</f>
        <v>0</v>
      </c>
      <c r="D38" s="238" t="s">
        <v>180</v>
      </c>
      <c r="E38" s="27">
        <f>[1]折疊總表!$Z65</f>
        <v>1293</v>
      </c>
      <c r="F38" s="239">
        <f>E38/$E$68</f>
        <v>7.8563616478308423E-2</v>
      </c>
      <c r="G38" s="242">
        <f>[1]折疊總表!$AA65</f>
        <v>207009</v>
      </c>
      <c r="H38" s="30">
        <f>G38/$G$68</f>
        <v>6.5579446837655792E-2</v>
      </c>
      <c r="I38" s="241">
        <f>G38/E38</f>
        <v>160.0997679814385</v>
      </c>
    </row>
    <row r="39" spans="1:9">
      <c r="A39" s="37" t="s">
        <v>98</v>
      </c>
      <c r="B39" s="242">
        <f>[1]折疊總表!$R66</f>
        <v>0</v>
      </c>
      <c r="C39" s="27">
        <f>[1]折疊總表!$S66</f>
        <v>0</v>
      </c>
      <c r="D39" s="238" t="s">
        <v>180</v>
      </c>
      <c r="E39" s="27">
        <f>[1]折疊總表!$Z66</f>
        <v>2</v>
      </c>
      <c r="F39" s="239">
        <f>E39/$E$68</f>
        <v>1.2152144853566654E-4</v>
      </c>
      <c r="G39" s="242">
        <f>[1]折疊總表!$AA66</f>
        <v>316</v>
      </c>
      <c r="H39" s="30">
        <f>G39/$G$68</f>
        <v>1.0010726683718693E-4</v>
      </c>
      <c r="I39" s="241">
        <f>G39/E39</f>
        <v>158</v>
      </c>
    </row>
    <row r="40" spans="1:9">
      <c r="A40" s="32" t="s">
        <v>198</v>
      </c>
      <c r="B40" s="242">
        <f>[1]折疊總表!$R67</f>
        <v>0</v>
      </c>
      <c r="C40" s="27">
        <f>[1]折疊總表!$S67</f>
        <v>0</v>
      </c>
      <c r="D40" s="238" t="s">
        <v>194</v>
      </c>
      <c r="E40" s="27">
        <f>[1]折疊總表!$Z67</f>
        <v>0</v>
      </c>
      <c r="F40" s="243" t="s">
        <v>180</v>
      </c>
      <c r="G40" s="242">
        <f>[1]折疊總表!$AA67</f>
        <v>0</v>
      </c>
      <c r="H40" s="243" t="s">
        <v>180</v>
      </c>
      <c r="I40" s="243" t="s">
        <v>187</v>
      </c>
    </row>
    <row r="41" spans="1:9" ht="12" customHeight="1">
      <c r="A41" s="32"/>
      <c r="B41" s="242"/>
      <c r="C41" s="27"/>
      <c r="D41" s="238"/>
      <c r="E41" s="27"/>
      <c r="F41" s="244"/>
      <c r="G41" s="242"/>
      <c r="H41" s="30"/>
      <c r="I41" s="243"/>
    </row>
    <row r="42" spans="1:9">
      <c r="A42" s="39" t="s">
        <v>45</v>
      </c>
      <c r="B42" s="245">
        <f>SUM(B43:B46)</f>
        <v>0</v>
      </c>
      <c r="C42" s="35">
        <f>SUM(C43:C46)</f>
        <v>0</v>
      </c>
      <c r="D42" s="238" t="s">
        <v>180</v>
      </c>
      <c r="E42" s="35">
        <f>SUM(E43:E46)</f>
        <v>0</v>
      </c>
      <c r="F42" s="243" t="s">
        <v>180</v>
      </c>
      <c r="G42" s="245">
        <f>SUM(G43:G46)</f>
        <v>0</v>
      </c>
      <c r="H42" s="243" t="s">
        <v>180</v>
      </c>
      <c r="I42" s="243" t="s">
        <v>196</v>
      </c>
    </row>
    <row r="43" spans="1:9">
      <c r="A43" s="26" t="s">
        <v>46</v>
      </c>
      <c r="B43" s="242">
        <f>[1]折疊總表!$R70</f>
        <v>0</v>
      </c>
      <c r="C43" s="27">
        <f>[1]折疊總表!$S70</f>
        <v>0</v>
      </c>
      <c r="D43" s="238" t="s">
        <v>180</v>
      </c>
      <c r="E43" s="27">
        <f>[1]折疊總表!$Z70</f>
        <v>0</v>
      </c>
      <c r="F43" s="243" t="s">
        <v>180</v>
      </c>
      <c r="G43" s="242">
        <f>[1]折疊總表!$AA70</f>
        <v>0</v>
      </c>
      <c r="H43" s="243" t="s">
        <v>180</v>
      </c>
      <c r="I43" s="243" t="s">
        <v>181</v>
      </c>
    </row>
    <row r="44" spans="1:9">
      <c r="A44" s="26" t="s">
        <v>47</v>
      </c>
      <c r="B44" s="242">
        <f>[1]折疊總表!$R71</f>
        <v>0</v>
      </c>
      <c r="C44" s="27">
        <f>[1]折疊總表!$S71</f>
        <v>0</v>
      </c>
      <c r="D44" s="238" t="s">
        <v>180</v>
      </c>
      <c r="E44" s="27">
        <f>[1]折疊總表!$Z71</f>
        <v>0</v>
      </c>
      <c r="F44" s="243" t="s">
        <v>180</v>
      </c>
      <c r="G44" s="242">
        <f>[1]折疊總表!$AA71</f>
        <v>0</v>
      </c>
      <c r="H44" s="243" t="s">
        <v>180</v>
      </c>
      <c r="I44" s="243" t="s">
        <v>199</v>
      </c>
    </row>
    <row r="45" spans="1:9">
      <c r="A45" s="26" t="s">
        <v>48</v>
      </c>
      <c r="B45" s="242">
        <f>[1]折疊總表!$R72</f>
        <v>0</v>
      </c>
      <c r="C45" s="27">
        <f>[1]折疊總表!$S72</f>
        <v>0</v>
      </c>
      <c r="D45" s="238" t="s">
        <v>180</v>
      </c>
      <c r="E45" s="27">
        <f>[1]折疊總表!$Z72</f>
        <v>0</v>
      </c>
      <c r="F45" s="243" t="s">
        <v>180</v>
      </c>
      <c r="G45" s="242">
        <f>[1]折疊總表!$AA72</f>
        <v>0</v>
      </c>
      <c r="H45" s="243" t="s">
        <v>180</v>
      </c>
      <c r="I45" s="243" t="s">
        <v>194</v>
      </c>
    </row>
    <row r="46" spans="1:9" hidden="1">
      <c r="A46" s="32" t="s">
        <v>49</v>
      </c>
      <c r="B46" s="242">
        <f>[1]折疊總表!$H73</f>
        <v>0</v>
      </c>
      <c r="C46" s="27">
        <f>[1]折疊總表!$I73</f>
        <v>0</v>
      </c>
      <c r="D46" s="238" t="s">
        <v>180</v>
      </c>
      <c r="E46" s="27">
        <f>[1]折疊總表!$Z73</f>
        <v>0</v>
      </c>
      <c r="F46" s="243" t="s">
        <v>180</v>
      </c>
      <c r="G46" s="242">
        <f>[1]折疊總表!$AA73</f>
        <v>0</v>
      </c>
      <c r="H46" s="243" t="s">
        <v>180</v>
      </c>
      <c r="I46" s="243" t="s">
        <v>180</v>
      </c>
    </row>
    <row r="47" spans="1:9">
      <c r="A47" s="32"/>
      <c r="B47" s="242"/>
      <c r="C47" s="27"/>
      <c r="D47" s="238"/>
      <c r="E47" s="27"/>
      <c r="F47" s="244"/>
      <c r="G47" s="242"/>
      <c r="H47" s="30"/>
      <c r="I47" s="243"/>
    </row>
    <row r="48" spans="1:9">
      <c r="A48" s="39" t="s">
        <v>50</v>
      </c>
      <c r="B48" s="245" t="e">
        <f>SUM(B49:B66)</f>
        <v>#REF!</v>
      </c>
      <c r="C48" s="35" t="e">
        <f>SUM(C49:C66)</f>
        <v>#REF!</v>
      </c>
      <c r="D48" s="238" t="e">
        <f>C48/B48</f>
        <v>#REF!</v>
      </c>
      <c r="E48" s="35">
        <f>SUM(E49:E66)</f>
        <v>2695</v>
      </c>
      <c r="F48" s="239">
        <f>E48/$E$68</f>
        <v>0.16375015190181066</v>
      </c>
      <c r="G48" s="245">
        <f>SUM(G49:G66)</f>
        <v>1292650</v>
      </c>
      <c r="H48" s="24">
        <f>G48/$G$68</f>
        <v>0.40950524834522056</v>
      </c>
      <c r="I48" s="241">
        <f>G48/E48</f>
        <v>479.64749536178107</v>
      </c>
    </row>
    <row r="49" spans="1:9">
      <c r="A49" s="26" t="s">
        <v>51</v>
      </c>
      <c r="B49" s="242">
        <f>[1]折疊總表!$R14</f>
        <v>0</v>
      </c>
      <c r="C49" s="27">
        <f>[1]折疊總表!$S14</f>
        <v>0</v>
      </c>
      <c r="D49" s="238" t="s">
        <v>180</v>
      </c>
      <c r="E49" s="27">
        <f>[1]折疊總表!$Z$14</f>
        <v>583</v>
      </c>
      <c r="F49" s="239">
        <f>E49/$E$68</f>
        <v>3.5423502248146797E-2</v>
      </c>
      <c r="G49" s="242">
        <f>[1]折疊總表!$AA$14</f>
        <v>287383</v>
      </c>
      <c r="H49" s="24">
        <f>G49/$G$68</f>
        <v>9.104154008060536E-2</v>
      </c>
      <c r="I49" s="241">
        <f>G49/E49</f>
        <v>492.93825042881645</v>
      </c>
    </row>
    <row r="50" spans="1:9">
      <c r="A50" s="26" t="s">
        <v>52</v>
      </c>
      <c r="B50" s="242">
        <f>[1]折疊總表!$R36</f>
        <v>0</v>
      </c>
      <c r="C50" s="27" t="e">
        <f>[1]折疊總表!$S136</f>
        <v>#REF!</v>
      </c>
      <c r="D50" s="238" t="s">
        <v>180</v>
      </c>
      <c r="E50" s="27">
        <f>[1]折疊總表!$Z$136</f>
        <v>0</v>
      </c>
      <c r="F50" s="243" t="s">
        <v>180</v>
      </c>
      <c r="G50" s="242">
        <f>[1]折疊總表!$AA$136</f>
        <v>0</v>
      </c>
      <c r="H50" s="243" t="s">
        <v>180</v>
      </c>
      <c r="I50" s="243" t="s">
        <v>180</v>
      </c>
    </row>
    <row r="51" spans="1:9">
      <c r="A51" s="26" t="s">
        <v>53</v>
      </c>
      <c r="B51" s="242" t="e">
        <f>[1]折疊總表!$R104</f>
        <v>#REF!</v>
      </c>
      <c r="C51" s="27" t="e">
        <f>[1]折疊總表!$S104</f>
        <v>#REF!</v>
      </c>
      <c r="D51" s="238" t="s">
        <v>180</v>
      </c>
      <c r="E51" s="27">
        <f>[1]折疊總表!$Z$104</f>
        <v>0</v>
      </c>
      <c r="F51" s="243" t="s">
        <v>180</v>
      </c>
      <c r="G51" s="242">
        <f>[1]折疊總表!$AA$104</f>
        <v>0</v>
      </c>
      <c r="H51" s="243" t="s">
        <v>180</v>
      </c>
      <c r="I51" s="243" t="s">
        <v>180</v>
      </c>
    </row>
    <row r="52" spans="1:9">
      <c r="A52" s="32" t="s">
        <v>54</v>
      </c>
      <c r="B52" s="242" t="e">
        <f>[1]折疊總表!$R105</f>
        <v>#REF!</v>
      </c>
      <c r="C52" s="27" t="e">
        <f>[1]折疊總表!$S105</f>
        <v>#REF!</v>
      </c>
      <c r="D52" s="238" t="s">
        <v>180</v>
      </c>
      <c r="E52" s="27">
        <f>[1]折疊總表!$Z$105</f>
        <v>0</v>
      </c>
      <c r="F52" s="243" t="s">
        <v>180</v>
      </c>
      <c r="G52" s="242">
        <f>[1]折疊總表!$AA$105</f>
        <v>0</v>
      </c>
      <c r="H52" s="243" t="s">
        <v>180</v>
      </c>
      <c r="I52" s="243" t="s">
        <v>180</v>
      </c>
    </row>
    <row r="53" spans="1:9">
      <c r="A53" s="26" t="s">
        <v>55</v>
      </c>
      <c r="B53" s="242" t="e">
        <f>[1]折疊總表!$R111</f>
        <v>#REF!</v>
      </c>
      <c r="C53" s="27" t="e">
        <f>[1]折疊總表!$S111</f>
        <v>#REF!</v>
      </c>
      <c r="D53" s="238" t="s">
        <v>180</v>
      </c>
      <c r="E53" s="27">
        <f>[1]折疊總表!$Z$111</f>
        <v>0</v>
      </c>
      <c r="F53" s="243" t="s">
        <v>180</v>
      </c>
      <c r="G53" s="242">
        <f>[1]折疊總表!$AA$111</f>
        <v>0</v>
      </c>
      <c r="H53" s="243" t="s">
        <v>180</v>
      </c>
      <c r="I53" s="243" t="s">
        <v>180</v>
      </c>
    </row>
    <row r="54" spans="1:9">
      <c r="A54" s="26" t="s">
        <v>200</v>
      </c>
      <c r="B54" s="242">
        <f>[1]折疊總表!$R85</f>
        <v>0</v>
      </c>
      <c r="C54" s="27">
        <f>[1]折疊總表!S85</f>
        <v>0</v>
      </c>
      <c r="D54" s="238" t="s">
        <v>180</v>
      </c>
      <c r="E54" s="27">
        <f>[1]折疊總表!$Z$85</f>
        <v>16</v>
      </c>
      <c r="F54" s="239">
        <f>E54/$E$68</f>
        <v>9.7217158828533231E-4</v>
      </c>
      <c r="G54" s="242">
        <f>[1]折疊總表!$AA$85</f>
        <v>6486</v>
      </c>
      <c r="H54" s="24">
        <f>G54/$G$68</f>
        <v>2.0547333313480839E-3</v>
      </c>
      <c r="I54" s="241">
        <f>G54/E54</f>
        <v>405.375</v>
      </c>
    </row>
    <row r="55" spans="1:9">
      <c r="A55" s="32" t="s">
        <v>57</v>
      </c>
      <c r="B55" s="242" t="e">
        <f>[1]折疊總表!$R138</f>
        <v>#REF!</v>
      </c>
      <c r="C55" s="27" t="e">
        <f>[1]折疊總表!$S138</f>
        <v>#REF!</v>
      </c>
      <c r="D55" s="238" t="s">
        <v>180</v>
      </c>
      <c r="E55" s="27">
        <f>[1]折疊總表!$Z$138</f>
        <v>0</v>
      </c>
      <c r="F55" s="243" t="s">
        <v>180</v>
      </c>
      <c r="G55" s="242">
        <f>[1]折疊總表!$AA$138</f>
        <v>0</v>
      </c>
      <c r="H55" s="243" t="s">
        <v>180</v>
      </c>
      <c r="I55" s="243" t="s">
        <v>180</v>
      </c>
    </row>
    <row r="56" spans="1:9">
      <c r="A56" s="32" t="s">
        <v>201</v>
      </c>
      <c r="B56" s="242">
        <f>[1]折疊總表!$R31</f>
        <v>165</v>
      </c>
      <c r="C56" s="27">
        <f>[1]折疊總表!$S31</f>
        <v>53952</v>
      </c>
      <c r="D56" s="238">
        <f>C56/B56</f>
        <v>326.9818181818182</v>
      </c>
      <c r="E56" s="27">
        <f>[1]折疊總表!$Z$31</f>
        <v>487</v>
      </c>
      <c r="F56" s="239">
        <f>E56/$E$68</f>
        <v>2.9590472718434804E-2</v>
      </c>
      <c r="G56" s="242">
        <f>[1]折疊總表!$AA$31</f>
        <v>225445</v>
      </c>
      <c r="H56" s="30">
        <f>G56/$G$68</f>
        <v>7.1419882190220274E-2</v>
      </c>
      <c r="I56" s="241">
        <f>G56/E56</f>
        <v>462.92607802874744</v>
      </c>
    </row>
    <row r="57" spans="1:9">
      <c r="A57" s="41" t="s">
        <v>202</v>
      </c>
      <c r="B57" s="242">
        <f>[1]折疊總表!$R18</f>
        <v>0</v>
      </c>
      <c r="C57" s="27">
        <f>[1]折疊總表!$S18</f>
        <v>0</v>
      </c>
      <c r="D57" s="238" t="s">
        <v>180</v>
      </c>
      <c r="E57" s="27">
        <f>[1]折疊總表!$Z$18</f>
        <v>611</v>
      </c>
      <c r="F57" s="239">
        <f>E57/$E$68</f>
        <v>3.7124802527646127E-2</v>
      </c>
      <c r="G57" s="242">
        <f>[1]折疊總表!$AA$18</f>
        <v>321356</v>
      </c>
      <c r="H57" s="30">
        <f>G57/$G$68</f>
        <v>0.10180402165104761</v>
      </c>
      <c r="I57" s="241">
        <f>G57/E57</f>
        <v>525.95090016366612</v>
      </c>
    </row>
    <row r="58" spans="1:9">
      <c r="A58" s="41" t="s">
        <v>203</v>
      </c>
      <c r="B58" s="242">
        <f>[1]折疊總表!$R16</f>
        <v>0</v>
      </c>
      <c r="C58" s="27">
        <f>[1]折疊總表!$S16</f>
        <v>0</v>
      </c>
      <c r="D58" s="238" t="s">
        <v>180</v>
      </c>
      <c r="E58" s="27">
        <f>[1]折疊總表!$Z$16</f>
        <v>390</v>
      </c>
      <c r="F58" s="239">
        <f>E58/$E$68</f>
        <v>2.3696682464454975E-2</v>
      </c>
      <c r="G58" s="242">
        <f>[1]折疊總表!$AA$16</f>
        <v>268587</v>
      </c>
      <c r="H58" s="30">
        <f>G58/$G$68</f>
        <v>8.5087058474682051E-2</v>
      </c>
      <c r="I58" s="241">
        <f>G58/E58</f>
        <v>688.68461538461543</v>
      </c>
    </row>
    <row r="59" spans="1:9">
      <c r="A59" s="41" t="s">
        <v>204</v>
      </c>
      <c r="B59" s="242">
        <f>[1]折疊總表!$R77</f>
        <v>201</v>
      </c>
      <c r="C59" s="27">
        <f>[1]折疊總表!$S77</f>
        <v>55768</v>
      </c>
      <c r="D59" s="238">
        <f>C59/B59</f>
        <v>277.45273631840797</v>
      </c>
      <c r="E59" s="27">
        <f>[1]折疊總表!$Z$77</f>
        <v>592</v>
      </c>
      <c r="F59" s="239">
        <f>E59/$E$68</f>
        <v>3.5970348766557296E-2</v>
      </c>
      <c r="G59" s="242">
        <f>[1]折疊總表!$AA$77</f>
        <v>170416</v>
      </c>
      <c r="H59" s="30">
        <f>G59/$G$68</f>
        <v>5.3986961978879901E-2</v>
      </c>
      <c r="I59" s="241">
        <f>G59/E59</f>
        <v>287.86486486486484</v>
      </c>
    </row>
    <row r="60" spans="1:9">
      <c r="A60" s="41" t="s">
        <v>102</v>
      </c>
      <c r="B60" s="242">
        <f>[1]折疊總表!$R81</f>
        <v>0</v>
      </c>
      <c r="C60" s="27">
        <f>[1]折疊總表!S81</f>
        <v>0</v>
      </c>
      <c r="D60" s="238" t="s">
        <v>180</v>
      </c>
      <c r="E60" s="27">
        <f>[1]折疊總表!$Z$81</f>
        <v>0</v>
      </c>
      <c r="F60" s="243" t="s">
        <v>180</v>
      </c>
      <c r="G60" s="242">
        <f>[1]折疊總表!$AA$81</f>
        <v>0</v>
      </c>
      <c r="H60" s="243" t="s">
        <v>180</v>
      </c>
      <c r="I60" s="243" t="s">
        <v>180</v>
      </c>
    </row>
    <row r="61" spans="1:9">
      <c r="A61" s="41" t="s">
        <v>205</v>
      </c>
      <c r="B61" s="242">
        <f>[1]折疊總表!$R87</f>
        <v>0</v>
      </c>
      <c r="C61" s="27">
        <f>[1]折疊總表!$S87</f>
        <v>0</v>
      </c>
      <c r="D61" s="238" t="s">
        <v>180</v>
      </c>
      <c r="E61" s="27">
        <f>[1]折疊總表!$Z$87</f>
        <v>0</v>
      </c>
      <c r="F61" s="243" t="s">
        <v>180</v>
      </c>
      <c r="G61" s="242">
        <f>[1]折疊總表!$AA$87</f>
        <v>0</v>
      </c>
      <c r="H61" s="243" t="s">
        <v>180</v>
      </c>
      <c r="I61" s="243" t="s">
        <v>180</v>
      </c>
    </row>
    <row r="62" spans="1:9">
      <c r="A62" s="41" t="s">
        <v>206</v>
      </c>
      <c r="B62" s="242" t="e">
        <f>[1]折疊總表!$R151</f>
        <v>#REF!</v>
      </c>
      <c r="C62" s="27" t="e">
        <f>[1]折疊總表!$S151</f>
        <v>#REF!</v>
      </c>
      <c r="D62" s="238" t="s">
        <v>180</v>
      </c>
      <c r="E62" s="27">
        <f>[1]折疊總表!$Z$151</f>
        <v>0</v>
      </c>
      <c r="F62" s="243" t="s">
        <v>180</v>
      </c>
      <c r="G62" s="242">
        <f>[1]折疊總表!$AA$151</f>
        <v>0</v>
      </c>
      <c r="H62" s="243" t="s">
        <v>180</v>
      </c>
      <c r="I62" s="243" t="s">
        <v>180</v>
      </c>
    </row>
    <row r="63" spans="1:9" ht="15.75" customHeight="1">
      <c r="A63" s="41" t="s">
        <v>207</v>
      </c>
      <c r="B63" s="242" t="e">
        <f>[1]折疊總表!$R106</f>
        <v>#REF!</v>
      </c>
      <c r="C63" s="27" t="e">
        <f>[1]折疊總表!$S106</f>
        <v>#REF!</v>
      </c>
      <c r="D63" s="238" t="s">
        <v>180</v>
      </c>
      <c r="E63" s="27">
        <f>[1]折疊總表!$Z$106</f>
        <v>10</v>
      </c>
      <c r="F63" s="239">
        <f>E63/$E$68</f>
        <v>6.0760724267833275E-4</v>
      </c>
      <c r="G63" s="242">
        <f>[1]折疊總表!$AA$106</f>
        <v>12841</v>
      </c>
      <c r="H63" s="30">
        <f>G63/$G$68</f>
        <v>4.0679664982794855E-3</v>
      </c>
      <c r="I63" s="241">
        <f>G63/E63</f>
        <v>1284.0999999999999</v>
      </c>
    </row>
    <row r="64" spans="1:9">
      <c r="A64" s="41" t="s">
        <v>208</v>
      </c>
      <c r="B64" s="242">
        <f>[1]折疊總表!$R19</f>
        <v>0</v>
      </c>
      <c r="C64" s="27">
        <f>[1]折疊總表!$S19</f>
        <v>0</v>
      </c>
      <c r="D64" s="238" t="s">
        <v>180</v>
      </c>
      <c r="E64" s="27">
        <f>[1]折疊總表!$Z$19</f>
        <v>6</v>
      </c>
      <c r="F64" s="239">
        <f>E64/$E$68</f>
        <v>3.6456434560699962E-4</v>
      </c>
      <c r="G64" s="242">
        <f>[1]折疊總表!$AA$19</f>
        <v>136</v>
      </c>
      <c r="H64" s="30">
        <f>G64/$G$68</f>
        <v>4.3084140157776657E-5</v>
      </c>
      <c r="I64" s="241">
        <f>G64/E64</f>
        <v>22.666666666666668</v>
      </c>
    </row>
    <row r="65" spans="1:9">
      <c r="A65" s="41" t="s">
        <v>209</v>
      </c>
      <c r="B65" s="242">
        <f>[1]折疊總表!$R20</f>
        <v>0</v>
      </c>
      <c r="C65" s="27">
        <f>[1]折疊總表!$S20</f>
        <v>0</v>
      </c>
      <c r="D65" s="238" t="s">
        <v>180</v>
      </c>
      <c r="E65" s="27">
        <f>[1]折疊總表!$Z$20</f>
        <v>0</v>
      </c>
      <c r="F65" s="243" t="s">
        <v>180</v>
      </c>
      <c r="G65" s="242">
        <f>[1]折疊總表!$AA$20</f>
        <v>0</v>
      </c>
      <c r="H65" s="243" t="s">
        <v>180</v>
      </c>
      <c r="I65" s="243" t="s">
        <v>180</v>
      </c>
    </row>
    <row r="66" spans="1:9">
      <c r="A66" s="41" t="s">
        <v>210</v>
      </c>
      <c r="B66" s="242">
        <f>[1]折疊總表!$R17</f>
        <v>0</v>
      </c>
      <c r="C66" s="27">
        <f>[1]折疊總表!$S17</f>
        <v>0</v>
      </c>
      <c r="D66" s="238" t="s">
        <v>180</v>
      </c>
      <c r="E66" s="27">
        <f>[1]折疊總表!$Z$17</f>
        <v>0</v>
      </c>
      <c r="F66" s="243" t="s">
        <v>180</v>
      </c>
      <c r="G66" s="242">
        <f>[1]折疊總表!$AA$17</f>
        <v>0</v>
      </c>
      <c r="H66" s="243" t="s">
        <v>180</v>
      </c>
      <c r="I66" s="243" t="s">
        <v>180</v>
      </c>
    </row>
    <row r="67" spans="1:9">
      <c r="A67" s="32" t="s">
        <v>68</v>
      </c>
      <c r="B67" s="242" t="e">
        <f>B68-B7-B12-B42-B48</f>
        <v>#REF!</v>
      </c>
      <c r="C67" s="27" t="e">
        <f>C68-C48-C42-C12-C7</f>
        <v>#REF!</v>
      </c>
      <c r="D67" s="238" t="s">
        <v>180</v>
      </c>
      <c r="E67" s="27">
        <f>E68-E48-E42-E12-E7</f>
        <v>15</v>
      </c>
      <c r="F67" s="244">
        <f>E67/$E$68</f>
        <v>9.1141086401749912E-4</v>
      </c>
      <c r="G67" s="242">
        <f>G68-G48-G42-G12-G7</f>
        <v>4836</v>
      </c>
      <c r="H67" s="30">
        <f>G67/$G$68</f>
        <v>1.5320213367868228E-3</v>
      </c>
      <c r="I67" s="243">
        <f>G67/E67</f>
        <v>322.39999999999998</v>
      </c>
    </row>
    <row r="68" spans="1:9">
      <c r="A68" s="34" t="s">
        <v>69</v>
      </c>
      <c r="B68" s="245">
        <f>[1]折疊總表!$R$11</f>
        <v>1480</v>
      </c>
      <c r="C68" s="35">
        <f>[1]折疊總表!$S$11</f>
        <v>317445</v>
      </c>
      <c r="D68" s="247">
        <f>C68/B68</f>
        <v>214.48986486486487</v>
      </c>
      <c r="E68" s="35">
        <f>[1]折疊總表!$Z$11</f>
        <v>16458</v>
      </c>
      <c r="F68" s="248">
        <f>E68/$E$68</f>
        <v>1</v>
      </c>
      <c r="G68" s="245">
        <f>[1]折疊總表!$AA$11</f>
        <v>3156614</v>
      </c>
      <c r="H68" s="59">
        <f>G68/$G$68</f>
        <v>1</v>
      </c>
      <c r="I68" s="247">
        <f>G68/E68</f>
        <v>191.79815287398225</v>
      </c>
    </row>
    <row r="69" spans="1:9">
      <c r="A69" s="42"/>
      <c r="B69" s="249"/>
      <c r="C69" s="43"/>
      <c r="D69" s="250"/>
      <c r="E69" s="43"/>
      <c r="F69" s="251"/>
      <c r="G69" s="249"/>
      <c r="H69" s="45"/>
      <c r="I69" s="250"/>
    </row>
    <row r="70" spans="1:9" s="13" customFormat="1">
      <c r="A70" s="61" t="s">
        <v>170</v>
      </c>
      <c r="B70" s="252"/>
      <c r="C70" s="43"/>
      <c r="D70" s="252"/>
      <c r="F70" s="252"/>
      <c r="G70" s="252"/>
      <c r="I70" s="252"/>
    </row>
    <row r="71" spans="1:9">
      <c r="C71" s="43"/>
    </row>
    <row r="72" spans="1:9">
      <c r="B72" s="5"/>
      <c r="D72" s="5"/>
      <c r="F72" s="5"/>
      <c r="G72" s="5"/>
      <c r="I72" s="5"/>
    </row>
    <row r="73" spans="1:9">
      <c r="B73" s="5"/>
      <c r="D73" s="5"/>
      <c r="F73" s="5"/>
      <c r="G73" s="5"/>
      <c r="I73" s="5"/>
    </row>
    <row r="74" spans="1:9">
      <c r="B74" s="5"/>
      <c r="D74" s="5"/>
      <c r="F74" s="5"/>
      <c r="G74" s="5"/>
      <c r="I74" s="5"/>
    </row>
    <row r="75" spans="1:9">
      <c r="B75" s="5"/>
      <c r="D75" s="5"/>
      <c r="F75" s="5"/>
      <c r="G75" s="5"/>
      <c r="I75" s="5"/>
    </row>
    <row r="76" spans="1:9">
      <c r="B76" s="5"/>
      <c r="D76" s="5"/>
      <c r="F76" s="5"/>
      <c r="G76" s="5"/>
      <c r="I76" s="5"/>
    </row>
    <row r="77" spans="1:9">
      <c r="B77" s="5"/>
      <c r="D77" s="5"/>
      <c r="F77" s="5"/>
      <c r="G77" s="5"/>
      <c r="I77" s="5"/>
    </row>
    <row r="78" spans="1:9">
      <c r="B78" s="5"/>
      <c r="D78" s="5"/>
      <c r="F78" s="5"/>
      <c r="G78" s="5"/>
      <c r="I78" s="5"/>
    </row>
    <row r="79" spans="1:9">
      <c r="B79" s="5"/>
      <c r="D79" s="5"/>
      <c r="F79" s="5"/>
      <c r="G79" s="5"/>
      <c r="I79" s="5"/>
    </row>
    <row r="80" spans="1:9">
      <c r="B80" s="5"/>
      <c r="D80" s="5"/>
      <c r="F80" s="5"/>
      <c r="G80" s="5"/>
      <c r="I80" s="5"/>
    </row>
    <row r="81" spans="2:9">
      <c r="B81" s="5"/>
      <c r="D81" s="5"/>
      <c r="F81" s="5"/>
      <c r="G81" s="5"/>
      <c r="I81" s="5"/>
    </row>
  </sheetData>
  <phoneticPr fontId="3" type="noConversion"/>
  <printOptions horizontalCentered="1"/>
  <pageMargins left="0.51181102362204722" right="0.31496062992125984" top="0.15748031496062992" bottom="0.15748031496062992" header="0.31496062992125984" footer="0.31496062992125984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8"/>
  <sheetViews>
    <sheetView workbookViewId="0"/>
  </sheetViews>
  <sheetFormatPr defaultRowHeight="16.2"/>
  <cols>
    <col min="1" max="1" width="18.44140625" style="5" customWidth="1"/>
    <col min="2" max="2" width="12.109375" style="5" customWidth="1"/>
    <col min="3" max="3" width="12.109375" style="65" customWidth="1"/>
    <col min="4" max="4" width="13.77734375" style="66" customWidth="1"/>
    <col min="5" max="5" width="13.44140625" style="5" customWidth="1"/>
    <col min="6" max="6" width="15.109375" style="65" customWidth="1"/>
    <col min="7" max="7" width="12.21875" style="66" customWidth="1"/>
    <col min="8" max="8" width="11.109375" style="5" customWidth="1"/>
    <col min="9" max="9" width="10.21875" style="5" customWidth="1"/>
    <col min="10" max="10" width="10.6640625" style="5" bestFit="1" customWidth="1"/>
    <col min="11" max="256" width="8.88671875" style="5"/>
    <col min="257" max="257" width="18.44140625" style="5" customWidth="1"/>
    <col min="258" max="259" width="12.109375" style="5" customWidth="1"/>
    <col min="260" max="260" width="13.77734375" style="5" customWidth="1"/>
    <col min="261" max="261" width="13.44140625" style="5" customWidth="1"/>
    <col min="262" max="262" width="15.109375" style="5" customWidth="1"/>
    <col min="263" max="263" width="12.21875" style="5" customWidth="1"/>
    <col min="264" max="264" width="11.109375" style="5" customWidth="1"/>
    <col min="265" max="265" width="10.21875" style="5" customWidth="1"/>
    <col min="266" max="266" width="10.6640625" style="5" bestFit="1" customWidth="1"/>
    <col min="267" max="512" width="8.88671875" style="5"/>
    <col min="513" max="513" width="18.44140625" style="5" customWidth="1"/>
    <col min="514" max="515" width="12.109375" style="5" customWidth="1"/>
    <col min="516" max="516" width="13.77734375" style="5" customWidth="1"/>
    <col min="517" max="517" width="13.44140625" style="5" customWidth="1"/>
    <col min="518" max="518" width="15.109375" style="5" customWidth="1"/>
    <col min="519" max="519" width="12.21875" style="5" customWidth="1"/>
    <col min="520" max="520" width="11.109375" style="5" customWidth="1"/>
    <col min="521" max="521" width="10.21875" style="5" customWidth="1"/>
    <col min="522" max="522" width="10.6640625" style="5" bestFit="1" customWidth="1"/>
    <col min="523" max="768" width="8.88671875" style="5"/>
    <col min="769" max="769" width="18.44140625" style="5" customWidth="1"/>
    <col min="770" max="771" width="12.109375" style="5" customWidth="1"/>
    <col min="772" max="772" width="13.77734375" style="5" customWidth="1"/>
    <col min="773" max="773" width="13.44140625" style="5" customWidth="1"/>
    <col min="774" max="774" width="15.109375" style="5" customWidth="1"/>
    <col min="775" max="775" width="12.21875" style="5" customWidth="1"/>
    <col min="776" max="776" width="11.109375" style="5" customWidth="1"/>
    <col min="777" max="777" width="10.21875" style="5" customWidth="1"/>
    <col min="778" max="778" width="10.6640625" style="5" bestFit="1" customWidth="1"/>
    <col min="779" max="1024" width="8.88671875" style="5"/>
    <col min="1025" max="1025" width="18.44140625" style="5" customWidth="1"/>
    <col min="1026" max="1027" width="12.109375" style="5" customWidth="1"/>
    <col min="1028" max="1028" width="13.77734375" style="5" customWidth="1"/>
    <col min="1029" max="1029" width="13.44140625" style="5" customWidth="1"/>
    <col min="1030" max="1030" width="15.109375" style="5" customWidth="1"/>
    <col min="1031" max="1031" width="12.21875" style="5" customWidth="1"/>
    <col min="1032" max="1032" width="11.109375" style="5" customWidth="1"/>
    <col min="1033" max="1033" width="10.21875" style="5" customWidth="1"/>
    <col min="1034" max="1034" width="10.6640625" style="5" bestFit="1" customWidth="1"/>
    <col min="1035" max="1280" width="8.88671875" style="5"/>
    <col min="1281" max="1281" width="18.44140625" style="5" customWidth="1"/>
    <col min="1282" max="1283" width="12.109375" style="5" customWidth="1"/>
    <col min="1284" max="1284" width="13.77734375" style="5" customWidth="1"/>
    <col min="1285" max="1285" width="13.44140625" style="5" customWidth="1"/>
    <col min="1286" max="1286" width="15.109375" style="5" customWidth="1"/>
    <col min="1287" max="1287" width="12.21875" style="5" customWidth="1"/>
    <col min="1288" max="1288" width="11.109375" style="5" customWidth="1"/>
    <col min="1289" max="1289" width="10.21875" style="5" customWidth="1"/>
    <col min="1290" max="1290" width="10.6640625" style="5" bestFit="1" customWidth="1"/>
    <col min="1291" max="1536" width="8.88671875" style="5"/>
    <col min="1537" max="1537" width="18.44140625" style="5" customWidth="1"/>
    <col min="1538" max="1539" width="12.109375" style="5" customWidth="1"/>
    <col min="1540" max="1540" width="13.77734375" style="5" customWidth="1"/>
    <col min="1541" max="1541" width="13.44140625" style="5" customWidth="1"/>
    <col min="1542" max="1542" width="15.109375" style="5" customWidth="1"/>
    <col min="1543" max="1543" width="12.21875" style="5" customWidth="1"/>
    <col min="1544" max="1544" width="11.109375" style="5" customWidth="1"/>
    <col min="1545" max="1545" width="10.21875" style="5" customWidth="1"/>
    <col min="1546" max="1546" width="10.6640625" style="5" bestFit="1" customWidth="1"/>
    <col min="1547" max="1792" width="8.88671875" style="5"/>
    <col min="1793" max="1793" width="18.44140625" style="5" customWidth="1"/>
    <col min="1794" max="1795" width="12.109375" style="5" customWidth="1"/>
    <col min="1796" max="1796" width="13.77734375" style="5" customWidth="1"/>
    <col min="1797" max="1797" width="13.44140625" style="5" customWidth="1"/>
    <col min="1798" max="1798" width="15.109375" style="5" customWidth="1"/>
    <col min="1799" max="1799" width="12.21875" style="5" customWidth="1"/>
    <col min="1800" max="1800" width="11.109375" style="5" customWidth="1"/>
    <col min="1801" max="1801" width="10.21875" style="5" customWidth="1"/>
    <col min="1802" max="1802" width="10.6640625" style="5" bestFit="1" customWidth="1"/>
    <col min="1803" max="2048" width="8.88671875" style="5"/>
    <col min="2049" max="2049" width="18.44140625" style="5" customWidth="1"/>
    <col min="2050" max="2051" width="12.109375" style="5" customWidth="1"/>
    <col min="2052" max="2052" width="13.77734375" style="5" customWidth="1"/>
    <col min="2053" max="2053" width="13.44140625" style="5" customWidth="1"/>
    <col min="2054" max="2054" width="15.109375" style="5" customWidth="1"/>
    <col min="2055" max="2055" width="12.21875" style="5" customWidth="1"/>
    <col min="2056" max="2056" width="11.109375" style="5" customWidth="1"/>
    <col min="2057" max="2057" width="10.21875" style="5" customWidth="1"/>
    <col min="2058" max="2058" width="10.6640625" style="5" bestFit="1" customWidth="1"/>
    <col min="2059" max="2304" width="8.88671875" style="5"/>
    <col min="2305" max="2305" width="18.44140625" style="5" customWidth="1"/>
    <col min="2306" max="2307" width="12.109375" style="5" customWidth="1"/>
    <col min="2308" max="2308" width="13.77734375" style="5" customWidth="1"/>
    <col min="2309" max="2309" width="13.44140625" style="5" customWidth="1"/>
    <col min="2310" max="2310" width="15.109375" style="5" customWidth="1"/>
    <col min="2311" max="2311" width="12.21875" style="5" customWidth="1"/>
    <col min="2312" max="2312" width="11.109375" style="5" customWidth="1"/>
    <col min="2313" max="2313" width="10.21875" style="5" customWidth="1"/>
    <col min="2314" max="2314" width="10.6640625" style="5" bestFit="1" customWidth="1"/>
    <col min="2315" max="2560" width="8.88671875" style="5"/>
    <col min="2561" max="2561" width="18.44140625" style="5" customWidth="1"/>
    <col min="2562" max="2563" width="12.109375" style="5" customWidth="1"/>
    <col min="2564" max="2564" width="13.77734375" style="5" customWidth="1"/>
    <col min="2565" max="2565" width="13.44140625" style="5" customWidth="1"/>
    <col min="2566" max="2566" width="15.109375" style="5" customWidth="1"/>
    <col min="2567" max="2567" width="12.21875" style="5" customWidth="1"/>
    <col min="2568" max="2568" width="11.109375" style="5" customWidth="1"/>
    <col min="2569" max="2569" width="10.21875" style="5" customWidth="1"/>
    <col min="2570" max="2570" width="10.6640625" style="5" bestFit="1" customWidth="1"/>
    <col min="2571" max="2816" width="8.88671875" style="5"/>
    <col min="2817" max="2817" width="18.44140625" style="5" customWidth="1"/>
    <col min="2818" max="2819" width="12.109375" style="5" customWidth="1"/>
    <col min="2820" max="2820" width="13.77734375" style="5" customWidth="1"/>
    <col min="2821" max="2821" width="13.44140625" style="5" customWidth="1"/>
    <col min="2822" max="2822" width="15.109375" style="5" customWidth="1"/>
    <col min="2823" max="2823" width="12.21875" style="5" customWidth="1"/>
    <col min="2824" max="2824" width="11.109375" style="5" customWidth="1"/>
    <col min="2825" max="2825" width="10.21875" style="5" customWidth="1"/>
    <col min="2826" max="2826" width="10.6640625" style="5" bestFit="1" customWidth="1"/>
    <col min="2827" max="3072" width="8.88671875" style="5"/>
    <col min="3073" max="3073" width="18.44140625" style="5" customWidth="1"/>
    <col min="3074" max="3075" width="12.109375" style="5" customWidth="1"/>
    <col min="3076" max="3076" width="13.77734375" style="5" customWidth="1"/>
    <col min="3077" max="3077" width="13.44140625" style="5" customWidth="1"/>
    <col min="3078" max="3078" width="15.109375" style="5" customWidth="1"/>
    <col min="3079" max="3079" width="12.21875" style="5" customWidth="1"/>
    <col min="3080" max="3080" width="11.109375" style="5" customWidth="1"/>
    <col min="3081" max="3081" width="10.21875" style="5" customWidth="1"/>
    <col min="3082" max="3082" width="10.6640625" style="5" bestFit="1" customWidth="1"/>
    <col min="3083" max="3328" width="8.88671875" style="5"/>
    <col min="3329" max="3329" width="18.44140625" style="5" customWidth="1"/>
    <col min="3330" max="3331" width="12.109375" style="5" customWidth="1"/>
    <col min="3332" max="3332" width="13.77734375" style="5" customWidth="1"/>
    <col min="3333" max="3333" width="13.44140625" style="5" customWidth="1"/>
    <col min="3334" max="3334" width="15.109375" style="5" customWidth="1"/>
    <col min="3335" max="3335" width="12.21875" style="5" customWidth="1"/>
    <col min="3336" max="3336" width="11.109375" style="5" customWidth="1"/>
    <col min="3337" max="3337" width="10.21875" style="5" customWidth="1"/>
    <col min="3338" max="3338" width="10.6640625" style="5" bestFit="1" customWidth="1"/>
    <col min="3339" max="3584" width="8.88671875" style="5"/>
    <col min="3585" max="3585" width="18.44140625" style="5" customWidth="1"/>
    <col min="3586" max="3587" width="12.109375" style="5" customWidth="1"/>
    <col min="3588" max="3588" width="13.77734375" style="5" customWidth="1"/>
    <col min="3589" max="3589" width="13.44140625" style="5" customWidth="1"/>
    <col min="3590" max="3590" width="15.109375" style="5" customWidth="1"/>
    <col min="3591" max="3591" width="12.21875" style="5" customWidth="1"/>
    <col min="3592" max="3592" width="11.109375" style="5" customWidth="1"/>
    <col min="3593" max="3593" width="10.21875" style="5" customWidth="1"/>
    <col min="3594" max="3594" width="10.6640625" style="5" bestFit="1" customWidth="1"/>
    <col min="3595" max="3840" width="8.88671875" style="5"/>
    <col min="3841" max="3841" width="18.44140625" style="5" customWidth="1"/>
    <col min="3842" max="3843" width="12.109375" style="5" customWidth="1"/>
    <col min="3844" max="3844" width="13.77734375" style="5" customWidth="1"/>
    <col min="3845" max="3845" width="13.44140625" style="5" customWidth="1"/>
    <col min="3846" max="3846" width="15.109375" style="5" customWidth="1"/>
    <col min="3847" max="3847" width="12.21875" style="5" customWidth="1"/>
    <col min="3848" max="3848" width="11.109375" style="5" customWidth="1"/>
    <col min="3849" max="3849" width="10.21875" style="5" customWidth="1"/>
    <col min="3850" max="3850" width="10.6640625" style="5" bestFit="1" customWidth="1"/>
    <col min="3851" max="4096" width="8.88671875" style="5"/>
    <col min="4097" max="4097" width="18.44140625" style="5" customWidth="1"/>
    <col min="4098" max="4099" width="12.109375" style="5" customWidth="1"/>
    <col min="4100" max="4100" width="13.77734375" style="5" customWidth="1"/>
    <col min="4101" max="4101" width="13.44140625" style="5" customWidth="1"/>
    <col min="4102" max="4102" width="15.109375" style="5" customWidth="1"/>
    <col min="4103" max="4103" width="12.21875" style="5" customWidth="1"/>
    <col min="4104" max="4104" width="11.109375" style="5" customWidth="1"/>
    <col min="4105" max="4105" width="10.21875" style="5" customWidth="1"/>
    <col min="4106" max="4106" width="10.6640625" style="5" bestFit="1" customWidth="1"/>
    <col min="4107" max="4352" width="8.88671875" style="5"/>
    <col min="4353" max="4353" width="18.44140625" style="5" customWidth="1"/>
    <col min="4354" max="4355" width="12.109375" style="5" customWidth="1"/>
    <col min="4356" max="4356" width="13.77734375" style="5" customWidth="1"/>
    <col min="4357" max="4357" width="13.44140625" style="5" customWidth="1"/>
    <col min="4358" max="4358" width="15.109375" style="5" customWidth="1"/>
    <col min="4359" max="4359" width="12.21875" style="5" customWidth="1"/>
    <col min="4360" max="4360" width="11.109375" style="5" customWidth="1"/>
    <col min="4361" max="4361" width="10.21875" style="5" customWidth="1"/>
    <col min="4362" max="4362" width="10.6640625" style="5" bestFit="1" customWidth="1"/>
    <col min="4363" max="4608" width="8.88671875" style="5"/>
    <col min="4609" max="4609" width="18.44140625" style="5" customWidth="1"/>
    <col min="4610" max="4611" width="12.109375" style="5" customWidth="1"/>
    <col min="4612" max="4612" width="13.77734375" style="5" customWidth="1"/>
    <col min="4613" max="4613" width="13.44140625" style="5" customWidth="1"/>
    <col min="4614" max="4614" width="15.109375" style="5" customWidth="1"/>
    <col min="4615" max="4615" width="12.21875" style="5" customWidth="1"/>
    <col min="4616" max="4616" width="11.109375" style="5" customWidth="1"/>
    <col min="4617" max="4617" width="10.21875" style="5" customWidth="1"/>
    <col min="4618" max="4618" width="10.6640625" style="5" bestFit="1" customWidth="1"/>
    <col min="4619" max="4864" width="8.88671875" style="5"/>
    <col min="4865" max="4865" width="18.44140625" style="5" customWidth="1"/>
    <col min="4866" max="4867" width="12.109375" style="5" customWidth="1"/>
    <col min="4868" max="4868" width="13.77734375" style="5" customWidth="1"/>
    <col min="4869" max="4869" width="13.44140625" style="5" customWidth="1"/>
    <col min="4870" max="4870" width="15.109375" style="5" customWidth="1"/>
    <col min="4871" max="4871" width="12.21875" style="5" customWidth="1"/>
    <col min="4872" max="4872" width="11.109375" style="5" customWidth="1"/>
    <col min="4873" max="4873" width="10.21875" style="5" customWidth="1"/>
    <col min="4874" max="4874" width="10.6640625" style="5" bestFit="1" customWidth="1"/>
    <col min="4875" max="5120" width="8.88671875" style="5"/>
    <col min="5121" max="5121" width="18.44140625" style="5" customWidth="1"/>
    <col min="5122" max="5123" width="12.109375" style="5" customWidth="1"/>
    <col min="5124" max="5124" width="13.77734375" style="5" customWidth="1"/>
    <col min="5125" max="5125" width="13.44140625" style="5" customWidth="1"/>
    <col min="5126" max="5126" width="15.109375" style="5" customWidth="1"/>
    <col min="5127" max="5127" width="12.21875" style="5" customWidth="1"/>
    <col min="5128" max="5128" width="11.109375" style="5" customWidth="1"/>
    <col min="5129" max="5129" width="10.21875" style="5" customWidth="1"/>
    <col min="5130" max="5130" width="10.6640625" style="5" bestFit="1" customWidth="1"/>
    <col min="5131" max="5376" width="8.88671875" style="5"/>
    <col min="5377" max="5377" width="18.44140625" style="5" customWidth="1"/>
    <col min="5378" max="5379" width="12.109375" style="5" customWidth="1"/>
    <col min="5380" max="5380" width="13.77734375" style="5" customWidth="1"/>
    <col min="5381" max="5381" width="13.44140625" style="5" customWidth="1"/>
    <col min="5382" max="5382" width="15.109375" style="5" customWidth="1"/>
    <col min="5383" max="5383" width="12.21875" style="5" customWidth="1"/>
    <col min="5384" max="5384" width="11.109375" style="5" customWidth="1"/>
    <col min="5385" max="5385" width="10.21875" style="5" customWidth="1"/>
    <col min="5386" max="5386" width="10.6640625" style="5" bestFit="1" customWidth="1"/>
    <col min="5387" max="5632" width="8.88671875" style="5"/>
    <col min="5633" max="5633" width="18.44140625" style="5" customWidth="1"/>
    <col min="5634" max="5635" width="12.109375" style="5" customWidth="1"/>
    <col min="5636" max="5636" width="13.77734375" style="5" customWidth="1"/>
    <col min="5637" max="5637" width="13.44140625" style="5" customWidth="1"/>
    <col min="5638" max="5638" width="15.109375" style="5" customWidth="1"/>
    <col min="5639" max="5639" width="12.21875" style="5" customWidth="1"/>
    <col min="5640" max="5640" width="11.109375" style="5" customWidth="1"/>
    <col min="5641" max="5641" width="10.21875" style="5" customWidth="1"/>
    <col min="5642" max="5642" width="10.6640625" style="5" bestFit="1" customWidth="1"/>
    <col min="5643" max="5888" width="8.88671875" style="5"/>
    <col min="5889" max="5889" width="18.44140625" style="5" customWidth="1"/>
    <col min="5890" max="5891" width="12.109375" style="5" customWidth="1"/>
    <col min="5892" max="5892" width="13.77734375" style="5" customWidth="1"/>
    <col min="5893" max="5893" width="13.44140625" style="5" customWidth="1"/>
    <col min="5894" max="5894" width="15.109375" style="5" customWidth="1"/>
    <col min="5895" max="5895" width="12.21875" style="5" customWidth="1"/>
    <col min="5896" max="5896" width="11.109375" style="5" customWidth="1"/>
    <col min="5897" max="5897" width="10.21875" style="5" customWidth="1"/>
    <col min="5898" max="5898" width="10.6640625" style="5" bestFit="1" customWidth="1"/>
    <col min="5899" max="6144" width="8.88671875" style="5"/>
    <col min="6145" max="6145" width="18.44140625" style="5" customWidth="1"/>
    <col min="6146" max="6147" width="12.109375" style="5" customWidth="1"/>
    <col min="6148" max="6148" width="13.77734375" style="5" customWidth="1"/>
    <col min="6149" max="6149" width="13.44140625" style="5" customWidth="1"/>
    <col min="6150" max="6150" width="15.109375" style="5" customWidth="1"/>
    <col min="6151" max="6151" width="12.21875" style="5" customWidth="1"/>
    <col min="6152" max="6152" width="11.109375" style="5" customWidth="1"/>
    <col min="6153" max="6153" width="10.21875" style="5" customWidth="1"/>
    <col min="6154" max="6154" width="10.6640625" style="5" bestFit="1" customWidth="1"/>
    <col min="6155" max="6400" width="8.88671875" style="5"/>
    <col min="6401" max="6401" width="18.44140625" style="5" customWidth="1"/>
    <col min="6402" max="6403" width="12.109375" style="5" customWidth="1"/>
    <col min="6404" max="6404" width="13.77734375" style="5" customWidth="1"/>
    <col min="6405" max="6405" width="13.44140625" style="5" customWidth="1"/>
    <col min="6406" max="6406" width="15.109375" style="5" customWidth="1"/>
    <col min="6407" max="6407" width="12.21875" style="5" customWidth="1"/>
    <col min="6408" max="6408" width="11.109375" style="5" customWidth="1"/>
    <col min="6409" max="6409" width="10.21875" style="5" customWidth="1"/>
    <col min="6410" max="6410" width="10.6640625" style="5" bestFit="1" customWidth="1"/>
    <col min="6411" max="6656" width="8.88671875" style="5"/>
    <col min="6657" max="6657" width="18.44140625" style="5" customWidth="1"/>
    <col min="6658" max="6659" width="12.109375" style="5" customWidth="1"/>
    <col min="6660" max="6660" width="13.77734375" style="5" customWidth="1"/>
    <col min="6661" max="6661" width="13.44140625" style="5" customWidth="1"/>
    <col min="6662" max="6662" width="15.109375" style="5" customWidth="1"/>
    <col min="6663" max="6663" width="12.21875" style="5" customWidth="1"/>
    <col min="6664" max="6664" width="11.109375" style="5" customWidth="1"/>
    <col min="6665" max="6665" width="10.21875" style="5" customWidth="1"/>
    <col min="6666" max="6666" width="10.6640625" style="5" bestFit="1" customWidth="1"/>
    <col min="6667" max="6912" width="8.88671875" style="5"/>
    <col min="6913" max="6913" width="18.44140625" style="5" customWidth="1"/>
    <col min="6914" max="6915" width="12.109375" style="5" customWidth="1"/>
    <col min="6916" max="6916" width="13.77734375" style="5" customWidth="1"/>
    <col min="6917" max="6917" width="13.44140625" style="5" customWidth="1"/>
    <col min="6918" max="6918" width="15.109375" style="5" customWidth="1"/>
    <col min="6919" max="6919" width="12.21875" style="5" customWidth="1"/>
    <col min="6920" max="6920" width="11.109375" style="5" customWidth="1"/>
    <col min="6921" max="6921" width="10.21875" style="5" customWidth="1"/>
    <col min="6922" max="6922" width="10.6640625" style="5" bestFit="1" customWidth="1"/>
    <col min="6923" max="7168" width="8.88671875" style="5"/>
    <col min="7169" max="7169" width="18.44140625" style="5" customWidth="1"/>
    <col min="7170" max="7171" width="12.109375" style="5" customWidth="1"/>
    <col min="7172" max="7172" width="13.77734375" style="5" customWidth="1"/>
    <col min="7173" max="7173" width="13.44140625" style="5" customWidth="1"/>
    <col min="7174" max="7174" width="15.109375" style="5" customWidth="1"/>
    <col min="7175" max="7175" width="12.21875" style="5" customWidth="1"/>
    <col min="7176" max="7176" width="11.109375" style="5" customWidth="1"/>
    <col min="7177" max="7177" width="10.21875" style="5" customWidth="1"/>
    <col min="7178" max="7178" width="10.6640625" style="5" bestFit="1" customWidth="1"/>
    <col min="7179" max="7424" width="8.88671875" style="5"/>
    <col min="7425" max="7425" width="18.44140625" style="5" customWidth="1"/>
    <col min="7426" max="7427" width="12.109375" style="5" customWidth="1"/>
    <col min="7428" max="7428" width="13.77734375" style="5" customWidth="1"/>
    <col min="7429" max="7429" width="13.44140625" style="5" customWidth="1"/>
    <col min="7430" max="7430" width="15.109375" style="5" customWidth="1"/>
    <col min="7431" max="7431" width="12.21875" style="5" customWidth="1"/>
    <col min="7432" max="7432" width="11.109375" style="5" customWidth="1"/>
    <col min="7433" max="7433" width="10.21875" style="5" customWidth="1"/>
    <col min="7434" max="7434" width="10.6640625" style="5" bestFit="1" customWidth="1"/>
    <col min="7435" max="7680" width="8.88671875" style="5"/>
    <col min="7681" max="7681" width="18.44140625" style="5" customWidth="1"/>
    <col min="7682" max="7683" width="12.109375" style="5" customWidth="1"/>
    <col min="7684" max="7684" width="13.77734375" style="5" customWidth="1"/>
    <col min="7685" max="7685" width="13.44140625" style="5" customWidth="1"/>
    <col min="7686" max="7686" width="15.109375" style="5" customWidth="1"/>
    <col min="7687" max="7687" width="12.21875" style="5" customWidth="1"/>
    <col min="7688" max="7688" width="11.109375" style="5" customWidth="1"/>
    <col min="7689" max="7689" width="10.21875" style="5" customWidth="1"/>
    <col min="7690" max="7690" width="10.6640625" style="5" bestFit="1" customWidth="1"/>
    <col min="7691" max="7936" width="8.88671875" style="5"/>
    <col min="7937" max="7937" width="18.44140625" style="5" customWidth="1"/>
    <col min="7938" max="7939" width="12.109375" style="5" customWidth="1"/>
    <col min="7940" max="7940" width="13.77734375" style="5" customWidth="1"/>
    <col min="7941" max="7941" width="13.44140625" style="5" customWidth="1"/>
    <col min="7942" max="7942" width="15.109375" style="5" customWidth="1"/>
    <col min="7943" max="7943" width="12.21875" style="5" customWidth="1"/>
    <col min="7944" max="7944" width="11.109375" style="5" customWidth="1"/>
    <col min="7945" max="7945" width="10.21875" style="5" customWidth="1"/>
    <col min="7946" max="7946" width="10.6640625" style="5" bestFit="1" customWidth="1"/>
    <col min="7947" max="8192" width="8.88671875" style="5"/>
    <col min="8193" max="8193" width="18.44140625" style="5" customWidth="1"/>
    <col min="8194" max="8195" width="12.109375" style="5" customWidth="1"/>
    <col min="8196" max="8196" width="13.77734375" style="5" customWidth="1"/>
    <col min="8197" max="8197" width="13.44140625" style="5" customWidth="1"/>
    <col min="8198" max="8198" width="15.109375" style="5" customWidth="1"/>
    <col min="8199" max="8199" width="12.21875" style="5" customWidth="1"/>
    <col min="8200" max="8200" width="11.109375" style="5" customWidth="1"/>
    <col min="8201" max="8201" width="10.21875" style="5" customWidth="1"/>
    <col min="8202" max="8202" width="10.6640625" style="5" bestFit="1" customWidth="1"/>
    <col min="8203" max="8448" width="8.88671875" style="5"/>
    <col min="8449" max="8449" width="18.44140625" style="5" customWidth="1"/>
    <col min="8450" max="8451" width="12.109375" style="5" customWidth="1"/>
    <col min="8452" max="8452" width="13.77734375" style="5" customWidth="1"/>
    <col min="8453" max="8453" width="13.44140625" style="5" customWidth="1"/>
    <col min="8454" max="8454" width="15.109375" style="5" customWidth="1"/>
    <col min="8455" max="8455" width="12.21875" style="5" customWidth="1"/>
    <col min="8456" max="8456" width="11.109375" style="5" customWidth="1"/>
    <col min="8457" max="8457" width="10.21875" style="5" customWidth="1"/>
    <col min="8458" max="8458" width="10.6640625" style="5" bestFit="1" customWidth="1"/>
    <col min="8459" max="8704" width="8.88671875" style="5"/>
    <col min="8705" max="8705" width="18.44140625" style="5" customWidth="1"/>
    <col min="8706" max="8707" width="12.109375" style="5" customWidth="1"/>
    <col min="8708" max="8708" width="13.77734375" style="5" customWidth="1"/>
    <col min="8709" max="8709" width="13.44140625" style="5" customWidth="1"/>
    <col min="8710" max="8710" width="15.109375" style="5" customWidth="1"/>
    <col min="8711" max="8711" width="12.21875" style="5" customWidth="1"/>
    <col min="8712" max="8712" width="11.109375" style="5" customWidth="1"/>
    <col min="8713" max="8713" width="10.21875" style="5" customWidth="1"/>
    <col min="8714" max="8714" width="10.6640625" style="5" bestFit="1" customWidth="1"/>
    <col min="8715" max="8960" width="8.88671875" style="5"/>
    <col min="8961" max="8961" width="18.44140625" style="5" customWidth="1"/>
    <col min="8962" max="8963" width="12.109375" style="5" customWidth="1"/>
    <col min="8964" max="8964" width="13.77734375" style="5" customWidth="1"/>
    <col min="8965" max="8965" width="13.44140625" style="5" customWidth="1"/>
    <col min="8966" max="8966" width="15.109375" style="5" customWidth="1"/>
    <col min="8967" max="8967" width="12.21875" style="5" customWidth="1"/>
    <col min="8968" max="8968" width="11.109375" style="5" customWidth="1"/>
    <col min="8969" max="8969" width="10.21875" style="5" customWidth="1"/>
    <col min="8970" max="8970" width="10.6640625" style="5" bestFit="1" customWidth="1"/>
    <col min="8971" max="9216" width="8.88671875" style="5"/>
    <col min="9217" max="9217" width="18.44140625" style="5" customWidth="1"/>
    <col min="9218" max="9219" width="12.109375" style="5" customWidth="1"/>
    <col min="9220" max="9220" width="13.77734375" style="5" customWidth="1"/>
    <col min="9221" max="9221" width="13.44140625" style="5" customWidth="1"/>
    <col min="9222" max="9222" width="15.109375" style="5" customWidth="1"/>
    <col min="9223" max="9223" width="12.21875" style="5" customWidth="1"/>
    <col min="9224" max="9224" width="11.109375" style="5" customWidth="1"/>
    <col min="9225" max="9225" width="10.21875" style="5" customWidth="1"/>
    <col min="9226" max="9226" width="10.6640625" style="5" bestFit="1" customWidth="1"/>
    <col min="9227" max="9472" width="8.88671875" style="5"/>
    <col min="9473" max="9473" width="18.44140625" style="5" customWidth="1"/>
    <col min="9474" max="9475" width="12.109375" style="5" customWidth="1"/>
    <col min="9476" max="9476" width="13.77734375" style="5" customWidth="1"/>
    <col min="9477" max="9477" width="13.44140625" style="5" customWidth="1"/>
    <col min="9478" max="9478" width="15.109375" style="5" customWidth="1"/>
    <col min="9479" max="9479" width="12.21875" style="5" customWidth="1"/>
    <col min="9480" max="9480" width="11.109375" style="5" customWidth="1"/>
    <col min="9481" max="9481" width="10.21875" style="5" customWidth="1"/>
    <col min="9482" max="9482" width="10.6640625" style="5" bestFit="1" customWidth="1"/>
    <col min="9483" max="9728" width="8.88671875" style="5"/>
    <col min="9729" max="9729" width="18.44140625" style="5" customWidth="1"/>
    <col min="9730" max="9731" width="12.109375" style="5" customWidth="1"/>
    <col min="9732" max="9732" width="13.77734375" style="5" customWidth="1"/>
    <col min="9733" max="9733" width="13.44140625" style="5" customWidth="1"/>
    <col min="9734" max="9734" width="15.109375" style="5" customWidth="1"/>
    <col min="9735" max="9735" width="12.21875" style="5" customWidth="1"/>
    <col min="9736" max="9736" width="11.109375" style="5" customWidth="1"/>
    <col min="9737" max="9737" width="10.21875" style="5" customWidth="1"/>
    <col min="9738" max="9738" width="10.6640625" style="5" bestFit="1" customWidth="1"/>
    <col min="9739" max="9984" width="8.88671875" style="5"/>
    <col min="9985" max="9985" width="18.44140625" style="5" customWidth="1"/>
    <col min="9986" max="9987" width="12.109375" style="5" customWidth="1"/>
    <col min="9988" max="9988" width="13.77734375" style="5" customWidth="1"/>
    <col min="9989" max="9989" width="13.44140625" style="5" customWidth="1"/>
    <col min="9990" max="9990" width="15.109375" style="5" customWidth="1"/>
    <col min="9991" max="9991" width="12.21875" style="5" customWidth="1"/>
    <col min="9992" max="9992" width="11.109375" style="5" customWidth="1"/>
    <col min="9993" max="9993" width="10.21875" style="5" customWidth="1"/>
    <col min="9994" max="9994" width="10.6640625" style="5" bestFit="1" customWidth="1"/>
    <col min="9995" max="10240" width="8.88671875" style="5"/>
    <col min="10241" max="10241" width="18.44140625" style="5" customWidth="1"/>
    <col min="10242" max="10243" width="12.109375" style="5" customWidth="1"/>
    <col min="10244" max="10244" width="13.77734375" style="5" customWidth="1"/>
    <col min="10245" max="10245" width="13.44140625" style="5" customWidth="1"/>
    <col min="10246" max="10246" width="15.109375" style="5" customWidth="1"/>
    <col min="10247" max="10247" width="12.21875" style="5" customWidth="1"/>
    <col min="10248" max="10248" width="11.109375" style="5" customWidth="1"/>
    <col min="10249" max="10249" width="10.21875" style="5" customWidth="1"/>
    <col min="10250" max="10250" width="10.6640625" style="5" bestFit="1" customWidth="1"/>
    <col min="10251" max="10496" width="8.88671875" style="5"/>
    <col min="10497" max="10497" width="18.44140625" style="5" customWidth="1"/>
    <col min="10498" max="10499" width="12.109375" style="5" customWidth="1"/>
    <col min="10500" max="10500" width="13.77734375" style="5" customWidth="1"/>
    <col min="10501" max="10501" width="13.44140625" style="5" customWidth="1"/>
    <col min="10502" max="10502" width="15.109375" style="5" customWidth="1"/>
    <col min="10503" max="10503" width="12.21875" style="5" customWidth="1"/>
    <col min="10504" max="10504" width="11.109375" style="5" customWidth="1"/>
    <col min="10505" max="10505" width="10.21875" style="5" customWidth="1"/>
    <col min="10506" max="10506" width="10.6640625" style="5" bestFit="1" customWidth="1"/>
    <col min="10507" max="10752" width="8.88671875" style="5"/>
    <col min="10753" max="10753" width="18.44140625" style="5" customWidth="1"/>
    <col min="10754" max="10755" width="12.109375" style="5" customWidth="1"/>
    <col min="10756" max="10756" width="13.77734375" style="5" customWidth="1"/>
    <col min="10757" max="10757" width="13.44140625" style="5" customWidth="1"/>
    <col min="10758" max="10758" width="15.109375" style="5" customWidth="1"/>
    <col min="10759" max="10759" width="12.21875" style="5" customWidth="1"/>
    <col min="10760" max="10760" width="11.109375" style="5" customWidth="1"/>
    <col min="10761" max="10761" width="10.21875" style="5" customWidth="1"/>
    <col min="10762" max="10762" width="10.6640625" style="5" bestFit="1" customWidth="1"/>
    <col min="10763" max="11008" width="8.88671875" style="5"/>
    <col min="11009" max="11009" width="18.44140625" style="5" customWidth="1"/>
    <col min="11010" max="11011" width="12.109375" style="5" customWidth="1"/>
    <col min="11012" max="11012" width="13.77734375" style="5" customWidth="1"/>
    <col min="11013" max="11013" width="13.44140625" style="5" customWidth="1"/>
    <col min="11014" max="11014" width="15.109375" style="5" customWidth="1"/>
    <col min="11015" max="11015" width="12.21875" style="5" customWidth="1"/>
    <col min="11016" max="11016" width="11.109375" style="5" customWidth="1"/>
    <col min="11017" max="11017" width="10.21875" style="5" customWidth="1"/>
    <col min="11018" max="11018" width="10.6640625" style="5" bestFit="1" customWidth="1"/>
    <col min="11019" max="11264" width="8.88671875" style="5"/>
    <col min="11265" max="11265" width="18.44140625" style="5" customWidth="1"/>
    <col min="11266" max="11267" width="12.109375" style="5" customWidth="1"/>
    <col min="11268" max="11268" width="13.77734375" style="5" customWidth="1"/>
    <col min="11269" max="11269" width="13.44140625" style="5" customWidth="1"/>
    <col min="11270" max="11270" width="15.109375" style="5" customWidth="1"/>
    <col min="11271" max="11271" width="12.21875" style="5" customWidth="1"/>
    <col min="11272" max="11272" width="11.109375" style="5" customWidth="1"/>
    <col min="11273" max="11273" width="10.21875" style="5" customWidth="1"/>
    <col min="11274" max="11274" width="10.6640625" style="5" bestFit="1" customWidth="1"/>
    <col min="11275" max="11520" width="8.88671875" style="5"/>
    <col min="11521" max="11521" width="18.44140625" style="5" customWidth="1"/>
    <col min="11522" max="11523" width="12.109375" style="5" customWidth="1"/>
    <col min="11524" max="11524" width="13.77734375" style="5" customWidth="1"/>
    <col min="11525" max="11525" width="13.44140625" style="5" customWidth="1"/>
    <col min="11526" max="11526" width="15.109375" style="5" customWidth="1"/>
    <col min="11527" max="11527" width="12.21875" style="5" customWidth="1"/>
    <col min="11528" max="11528" width="11.109375" style="5" customWidth="1"/>
    <col min="11529" max="11529" width="10.21875" style="5" customWidth="1"/>
    <col min="11530" max="11530" width="10.6640625" style="5" bestFit="1" customWidth="1"/>
    <col min="11531" max="11776" width="8.88671875" style="5"/>
    <col min="11777" max="11777" width="18.44140625" style="5" customWidth="1"/>
    <col min="11778" max="11779" width="12.109375" style="5" customWidth="1"/>
    <col min="11780" max="11780" width="13.77734375" style="5" customWidth="1"/>
    <col min="11781" max="11781" width="13.44140625" style="5" customWidth="1"/>
    <col min="11782" max="11782" width="15.109375" style="5" customWidth="1"/>
    <col min="11783" max="11783" width="12.21875" style="5" customWidth="1"/>
    <col min="11784" max="11784" width="11.109375" style="5" customWidth="1"/>
    <col min="11785" max="11785" width="10.21875" style="5" customWidth="1"/>
    <col min="11786" max="11786" width="10.6640625" style="5" bestFit="1" customWidth="1"/>
    <col min="11787" max="12032" width="8.88671875" style="5"/>
    <col min="12033" max="12033" width="18.44140625" style="5" customWidth="1"/>
    <col min="12034" max="12035" width="12.109375" style="5" customWidth="1"/>
    <col min="12036" max="12036" width="13.77734375" style="5" customWidth="1"/>
    <col min="12037" max="12037" width="13.44140625" style="5" customWidth="1"/>
    <col min="12038" max="12038" width="15.109375" style="5" customWidth="1"/>
    <col min="12039" max="12039" width="12.21875" style="5" customWidth="1"/>
    <col min="12040" max="12040" width="11.109375" style="5" customWidth="1"/>
    <col min="12041" max="12041" width="10.21875" style="5" customWidth="1"/>
    <col min="12042" max="12042" width="10.6640625" style="5" bestFit="1" customWidth="1"/>
    <col min="12043" max="12288" width="8.88671875" style="5"/>
    <col min="12289" max="12289" width="18.44140625" style="5" customWidth="1"/>
    <col min="12290" max="12291" width="12.109375" style="5" customWidth="1"/>
    <col min="12292" max="12292" width="13.77734375" style="5" customWidth="1"/>
    <col min="12293" max="12293" width="13.44140625" style="5" customWidth="1"/>
    <col min="12294" max="12294" width="15.109375" style="5" customWidth="1"/>
    <col min="12295" max="12295" width="12.21875" style="5" customWidth="1"/>
    <col min="12296" max="12296" width="11.109375" style="5" customWidth="1"/>
    <col min="12297" max="12297" width="10.21875" style="5" customWidth="1"/>
    <col min="12298" max="12298" width="10.6640625" style="5" bestFit="1" customWidth="1"/>
    <col min="12299" max="12544" width="8.88671875" style="5"/>
    <col min="12545" max="12545" width="18.44140625" style="5" customWidth="1"/>
    <col min="12546" max="12547" width="12.109375" style="5" customWidth="1"/>
    <col min="12548" max="12548" width="13.77734375" style="5" customWidth="1"/>
    <col min="12549" max="12549" width="13.44140625" style="5" customWidth="1"/>
    <col min="12550" max="12550" width="15.109375" style="5" customWidth="1"/>
    <col min="12551" max="12551" width="12.21875" style="5" customWidth="1"/>
    <col min="12552" max="12552" width="11.109375" style="5" customWidth="1"/>
    <col min="12553" max="12553" width="10.21875" style="5" customWidth="1"/>
    <col min="12554" max="12554" width="10.6640625" style="5" bestFit="1" customWidth="1"/>
    <col min="12555" max="12800" width="8.88671875" style="5"/>
    <col min="12801" max="12801" width="18.44140625" style="5" customWidth="1"/>
    <col min="12802" max="12803" width="12.109375" style="5" customWidth="1"/>
    <col min="12804" max="12804" width="13.77734375" style="5" customWidth="1"/>
    <col min="12805" max="12805" width="13.44140625" style="5" customWidth="1"/>
    <col min="12806" max="12806" width="15.109375" style="5" customWidth="1"/>
    <col min="12807" max="12807" width="12.21875" style="5" customWidth="1"/>
    <col min="12808" max="12808" width="11.109375" style="5" customWidth="1"/>
    <col min="12809" max="12809" width="10.21875" style="5" customWidth="1"/>
    <col min="12810" max="12810" width="10.6640625" style="5" bestFit="1" customWidth="1"/>
    <col min="12811" max="13056" width="8.88671875" style="5"/>
    <col min="13057" max="13057" width="18.44140625" style="5" customWidth="1"/>
    <col min="13058" max="13059" width="12.109375" style="5" customWidth="1"/>
    <col min="13060" max="13060" width="13.77734375" style="5" customWidth="1"/>
    <col min="13061" max="13061" width="13.44140625" style="5" customWidth="1"/>
    <col min="13062" max="13062" width="15.109375" style="5" customWidth="1"/>
    <col min="13063" max="13063" width="12.21875" style="5" customWidth="1"/>
    <col min="13064" max="13064" width="11.109375" style="5" customWidth="1"/>
    <col min="13065" max="13065" width="10.21875" style="5" customWidth="1"/>
    <col min="13066" max="13066" width="10.6640625" style="5" bestFit="1" customWidth="1"/>
    <col min="13067" max="13312" width="8.88671875" style="5"/>
    <col min="13313" max="13313" width="18.44140625" style="5" customWidth="1"/>
    <col min="13314" max="13315" width="12.109375" style="5" customWidth="1"/>
    <col min="13316" max="13316" width="13.77734375" style="5" customWidth="1"/>
    <col min="13317" max="13317" width="13.44140625" style="5" customWidth="1"/>
    <col min="13318" max="13318" width="15.109375" style="5" customWidth="1"/>
    <col min="13319" max="13319" width="12.21875" style="5" customWidth="1"/>
    <col min="13320" max="13320" width="11.109375" style="5" customWidth="1"/>
    <col min="13321" max="13321" width="10.21875" style="5" customWidth="1"/>
    <col min="13322" max="13322" width="10.6640625" style="5" bestFit="1" customWidth="1"/>
    <col min="13323" max="13568" width="8.88671875" style="5"/>
    <col min="13569" max="13569" width="18.44140625" style="5" customWidth="1"/>
    <col min="13570" max="13571" width="12.109375" style="5" customWidth="1"/>
    <col min="13572" max="13572" width="13.77734375" style="5" customWidth="1"/>
    <col min="13573" max="13573" width="13.44140625" style="5" customWidth="1"/>
    <col min="13574" max="13574" width="15.109375" style="5" customWidth="1"/>
    <col min="13575" max="13575" width="12.21875" style="5" customWidth="1"/>
    <col min="13576" max="13576" width="11.109375" style="5" customWidth="1"/>
    <col min="13577" max="13577" width="10.21875" style="5" customWidth="1"/>
    <col min="13578" max="13578" width="10.6640625" style="5" bestFit="1" customWidth="1"/>
    <col min="13579" max="13824" width="8.88671875" style="5"/>
    <col min="13825" max="13825" width="18.44140625" style="5" customWidth="1"/>
    <col min="13826" max="13827" width="12.109375" style="5" customWidth="1"/>
    <col min="13828" max="13828" width="13.77734375" style="5" customWidth="1"/>
    <col min="13829" max="13829" width="13.44140625" style="5" customWidth="1"/>
    <col min="13830" max="13830" width="15.109375" style="5" customWidth="1"/>
    <col min="13831" max="13831" width="12.21875" style="5" customWidth="1"/>
    <col min="13832" max="13832" width="11.109375" style="5" customWidth="1"/>
    <col min="13833" max="13833" width="10.21875" style="5" customWidth="1"/>
    <col min="13834" max="13834" width="10.6640625" style="5" bestFit="1" customWidth="1"/>
    <col min="13835" max="14080" width="8.88671875" style="5"/>
    <col min="14081" max="14081" width="18.44140625" style="5" customWidth="1"/>
    <col min="14082" max="14083" width="12.109375" style="5" customWidth="1"/>
    <col min="14084" max="14084" width="13.77734375" style="5" customWidth="1"/>
    <col min="14085" max="14085" width="13.44140625" style="5" customWidth="1"/>
    <col min="14086" max="14086" width="15.109375" style="5" customWidth="1"/>
    <col min="14087" max="14087" width="12.21875" style="5" customWidth="1"/>
    <col min="14088" max="14088" width="11.109375" style="5" customWidth="1"/>
    <col min="14089" max="14089" width="10.21875" style="5" customWidth="1"/>
    <col min="14090" max="14090" width="10.6640625" style="5" bestFit="1" customWidth="1"/>
    <col min="14091" max="14336" width="8.88671875" style="5"/>
    <col min="14337" max="14337" width="18.44140625" style="5" customWidth="1"/>
    <col min="14338" max="14339" width="12.109375" style="5" customWidth="1"/>
    <col min="14340" max="14340" width="13.77734375" style="5" customWidth="1"/>
    <col min="14341" max="14341" width="13.44140625" style="5" customWidth="1"/>
    <col min="14342" max="14342" width="15.109375" style="5" customWidth="1"/>
    <col min="14343" max="14343" width="12.21875" style="5" customWidth="1"/>
    <col min="14344" max="14344" width="11.109375" style="5" customWidth="1"/>
    <col min="14345" max="14345" width="10.21875" style="5" customWidth="1"/>
    <col min="14346" max="14346" width="10.6640625" style="5" bestFit="1" customWidth="1"/>
    <col min="14347" max="14592" width="8.88671875" style="5"/>
    <col min="14593" max="14593" width="18.44140625" style="5" customWidth="1"/>
    <col min="14594" max="14595" width="12.109375" style="5" customWidth="1"/>
    <col min="14596" max="14596" width="13.77734375" style="5" customWidth="1"/>
    <col min="14597" max="14597" width="13.44140625" style="5" customWidth="1"/>
    <col min="14598" max="14598" width="15.109375" style="5" customWidth="1"/>
    <col min="14599" max="14599" width="12.21875" style="5" customWidth="1"/>
    <col min="14600" max="14600" width="11.109375" style="5" customWidth="1"/>
    <col min="14601" max="14601" width="10.21875" style="5" customWidth="1"/>
    <col min="14602" max="14602" width="10.6640625" style="5" bestFit="1" customWidth="1"/>
    <col min="14603" max="14848" width="8.88671875" style="5"/>
    <col min="14849" max="14849" width="18.44140625" style="5" customWidth="1"/>
    <col min="14850" max="14851" width="12.109375" style="5" customWidth="1"/>
    <col min="14852" max="14852" width="13.77734375" style="5" customWidth="1"/>
    <col min="14853" max="14853" width="13.44140625" style="5" customWidth="1"/>
    <col min="14854" max="14854" width="15.109375" style="5" customWidth="1"/>
    <col min="14855" max="14855" width="12.21875" style="5" customWidth="1"/>
    <col min="14856" max="14856" width="11.109375" style="5" customWidth="1"/>
    <col min="14857" max="14857" width="10.21875" style="5" customWidth="1"/>
    <col min="14858" max="14858" width="10.6640625" style="5" bestFit="1" customWidth="1"/>
    <col min="14859" max="15104" width="8.88671875" style="5"/>
    <col min="15105" max="15105" width="18.44140625" style="5" customWidth="1"/>
    <col min="15106" max="15107" width="12.109375" style="5" customWidth="1"/>
    <col min="15108" max="15108" width="13.77734375" style="5" customWidth="1"/>
    <col min="15109" max="15109" width="13.44140625" style="5" customWidth="1"/>
    <col min="15110" max="15110" width="15.109375" style="5" customWidth="1"/>
    <col min="15111" max="15111" width="12.21875" style="5" customWidth="1"/>
    <col min="15112" max="15112" width="11.109375" style="5" customWidth="1"/>
    <col min="15113" max="15113" width="10.21875" style="5" customWidth="1"/>
    <col min="15114" max="15114" width="10.6640625" style="5" bestFit="1" customWidth="1"/>
    <col min="15115" max="15360" width="8.88671875" style="5"/>
    <col min="15361" max="15361" width="18.44140625" style="5" customWidth="1"/>
    <col min="15362" max="15363" width="12.109375" style="5" customWidth="1"/>
    <col min="15364" max="15364" width="13.77734375" style="5" customWidth="1"/>
    <col min="15365" max="15365" width="13.44140625" style="5" customWidth="1"/>
    <col min="15366" max="15366" width="15.109375" style="5" customWidth="1"/>
    <col min="15367" max="15367" width="12.21875" style="5" customWidth="1"/>
    <col min="15368" max="15368" width="11.109375" style="5" customWidth="1"/>
    <col min="15369" max="15369" width="10.21875" style="5" customWidth="1"/>
    <col min="15370" max="15370" width="10.6640625" style="5" bestFit="1" customWidth="1"/>
    <col min="15371" max="15616" width="8.88671875" style="5"/>
    <col min="15617" max="15617" width="18.44140625" style="5" customWidth="1"/>
    <col min="15618" max="15619" width="12.109375" style="5" customWidth="1"/>
    <col min="15620" max="15620" width="13.77734375" style="5" customWidth="1"/>
    <col min="15621" max="15621" width="13.44140625" style="5" customWidth="1"/>
    <col min="15622" max="15622" width="15.109375" style="5" customWidth="1"/>
    <col min="15623" max="15623" width="12.21875" style="5" customWidth="1"/>
    <col min="15624" max="15624" width="11.109375" style="5" customWidth="1"/>
    <col min="15625" max="15625" width="10.21875" style="5" customWidth="1"/>
    <col min="15626" max="15626" width="10.6640625" style="5" bestFit="1" customWidth="1"/>
    <col min="15627" max="15872" width="8.88671875" style="5"/>
    <col min="15873" max="15873" width="18.44140625" style="5" customWidth="1"/>
    <col min="15874" max="15875" width="12.109375" style="5" customWidth="1"/>
    <col min="15876" max="15876" width="13.77734375" style="5" customWidth="1"/>
    <col min="15877" max="15877" width="13.44140625" style="5" customWidth="1"/>
    <col min="15878" max="15878" width="15.109375" style="5" customWidth="1"/>
    <col min="15879" max="15879" width="12.21875" style="5" customWidth="1"/>
    <col min="15880" max="15880" width="11.109375" style="5" customWidth="1"/>
    <col min="15881" max="15881" width="10.21875" style="5" customWidth="1"/>
    <col min="15882" max="15882" width="10.6640625" style="5" bestFit="1" customWidth="1"/>
    <col min="15883" max="16128" width="8.88671875" style="5"/>
    <col min="16129" max="16129" width="18.44140625" style="5" customWidth="1"/>
    <col min="16130" max="16131" width="12.109375" style="5" customWidth="1"/>
    <col min="16132" max="16132" width="13.77734375" style="5" customWidth="1"/>
    <col min="16133" max="16133" width="13.44140625" style="5" customWidth="1"/>
    <col min="16134" max="16134" width="15.109375" style="5" customWidth="1"/>
    <col min="16135" max="16135" width="12.21875" style="5" customWidth="1"/>
    <col min="16136" max="16136" width="11.109375" style="5" customWidth="1"/>
    <col min="16137" max="16137" width="10.21875" style="5" customWidth="1"/>
    <col min="16138" max="16138" width="10.6640625" style="5" bestFit="1" customWidth="1"/>
    <col min="16139" max="16384" width="8.88671875" style="5"/>
  </cols>
  <sheetData>
    <row r="1" spans="1:10" ht="19.8">
      <c r="A1" s="253" t="s">
        <v>211</v>
      </c>
      <c r="B1" s="253"/>
      <c r="C1" s="254"/>
      <c r="D1" s="255"/>
      <c r="E1" s="253"/>
      <c r="F1" s="254"/>
      <c r="G1" s="255"/>
    </row>
    <row r="2" spans="1:10">
      <c r="A2" s="116"/>
      <c r="B2" s="116"/>
      <c r="C2" s="137"/>
      <c r="D2" s="138"/>
      <c r="E2" s="116"/>
      <c r="F2" s="137"/>
      <c r="G2" s="138"/>
    </row>
    <row r="3" spans="1:10">
      <c r="A3" s="140" t="s">
        <v>212</v>
      </c>
      <c r="B3" s="69"/>
      <c r="C3" s="72"/>
      <c r="D3" s="71"/>
      <c r="E3" s="69"/>
      <c r="F3" s="72"/>
      <c r="G3" s="256"/>
      <c r="H3" s="257"/>
      <c r="I3" s="74"/>
      <c r="J3" s="75"/>
    </row>
    <row r="4" spans="1:10">
      <c r="A4" s="258" t="s">
        <v>79</v>
      </c>
      <c r="B4" s="259" t="s">
        <v>80</v>
      </c>
      <c r="C4" s="260" t="s">
        <v>81</v>
      </c>
      <c r="D4" s="261" t="s">
        <v>82</v>
      </c>
      <c r="E4" s="259" t="s">
        <v>80</v>
      </c>
      <c r="F4" s="260" t="s">
        <v>81</v>
      </c>
      <c r="G4" s="262" t="s">
        <v>82</v>
      </c>
      <c r="H4" s="81" t="s">
        <v>83</v>
      </c>
      <c r="I4" s="82" t="s">
        <v>81</v>
      </c>
      <c r="J4" s="263" t="s">
        <v>82</v>
      </c>
    </row>
    <row r="5" spans="1:10">
      <c r="A5" s="52"/>
      <c r="B5" s="86" t="s">
        <v>84</v>
      </c>
      <c r="C5" s="84" t="s">
        <v>84</v>
      </c>
      <c r="D5" s="264" t="s">
        <v>7</v>
      </c>
      <c r="E5" s="86" t="s">
        <v>85</v>
      </c>
      <c r="F5" s="84" t="s">
        <v>85</v>
      </c>
      <c r="G5" s="264" t="s">
        <v>7</v>
      </c>
      <c r="H5" s="87" t="s">
        <v>86</v>
      </c>
      <c r="I5" s="88" t="s">
        <v>87</v>
      </c>
      <c r="J5" s="264" t="s">
        <v>7</v>
      </c>
    </row>
    <row r="6" spans="1:10">
      <c r="A6" s="20" t="s">
        <v>11</v>
      </c>
      <c r="B6" s="265"/>
      <c r="C6" s="90"/>
      <c r="D6" s="266"/>
      <c r="E6" s="267"/>
      <c r="F6" s="90"/>
      <c r="G6" s="268"/>
      <c r="H6" s="269"/>
      <c r="I6" s="93"/>
      <c r="J6" s="268"/>
    </row>
    <row r="7" spans="1:10">
      <c r="A7" s="151" t="s">
        <v>12</v>
      </c>
      <c r="B7" s="270">
        <f>SUM(B8:B10)</f>
        <v>57</v>
      </c>
      <c r="C7" s="271">
        <f>SUM(C8:C10)</f>
        <v>406</v>
      </c>
      <c r="D7" s="101">
        <f>(B7-C7)/C7</f>
        <v>-0.85960591133004927</v>
      </c>
      <c r="E7" s="270">
        <f>SUM(E8:E10)</f>
        <v>35088</v>
      </c>
      <c r="F7" s="271">
        <f>SUM(F8:F10)</f>
        <v>233557</v>
      </c>
      <c r="G7" s="101">
        <f>(E7-F7)/F7</f>
        <v>-0.8497668663324156</v>
      </c>
      <c r="H7" s="96">
        <f>E7/B7</f>
        <v>615.57894736842104</v>
      </c>
      <c r="I7" s="97">
        <f>F7/C7</f>
        <v>575.26354679802955</v>
      </c>
      <c r="J7" s="95">
        <f>(H7-I7)/I7</f>
        <v>7.0081618755074543E-2</v>
      </c>
    </row>
    <row r="8" spans="1:10">
      <c r="A8" s="86" t="s">
        <v>13</v>
      </c>
      <c r="B8" s="272">
        <f>[1]折疊總表!Z97</f>
        <v>42</v>
      </c>
      <c r="C8" s="273">
        <f>[2]折疊總表!$Z97</f>
        <v>363</v>
      </c>
      <c r="D8" s="183">
        <f>(B8-C8)/C8</f>
        <v>-0.88429752066115708</v>
      </c>
      <c r="E8" s="272">
        <f>[1]折疊總表!AA97</f>
        <v>30371</v>
      </c>
      <c r="F8" s="273">
        <f>[2]折疊總表!$AA97</f>
        <v>215686</v>
      </c>
      <c r="G8" s="183">
        <f>(E8-F8)/F8</f>
        <v>-0.85918882078577186</v>
      </c>
      <c r="H8" s="96">
        <f>E8/B8</f>
        <v>723.11904761904759</v>
      </c>
      <c r="I8" s="97">
        <f>F8/C8</f>
        <v>594.1763085399449</v>
      </c>
      <c r="J8" s="95">
        <f>(H8-I8)/I8</f>
        <v>0.21701090606582846</v>
      </c>
    </row>
    <row r="9" spans="1:10">
      <c r="A9" s="32" t="s">
        <v>14</v>
      </c>
      <c r="B9" s="272">
        <f>[1]折疊總表!Z98</f>
        <v>0</v>
      </c>
      <c r="C9" s="273">
        <f>[2]折疊總表!$Z98</f>
        <v>3</v>
      </c>
      <c r="D9" s="183">
        <f>(B9-C9)/C9</f>
        <v>-1</v>
      </c>
      <c r="E9" s="272">
        <f>[1]折疊總表!AA98</f>
        <v>0</v>
      </c>
      <c r="F9" s="273">
        <f>[2]折疊總表!$AA98</f>
        <v>296</v>
      </c>
      <c r="G9" s="183">
        <f>(E9-F9)/F9</f>
        <v>-1</v>
      </c>
      <c r="H9" s="96">
        <v>0</v>
      </c>
      <c r="I9" s="97">
        <f>F9/C9</f>
        <v>98.666666666666671</v>
      </c>
      <c r="J9" s="101">
        <f>(H9-I9)/I9</f>
        <v>-1</v>
      </c>
    </row>
    <row r="10" spans="1:10">
      <c r="A10" s="32" t="s">
        <v>15</v>
      </c>
      <c r="B10" s="272">
        <f>[1]折疊總表!Z99</f>
        <v>15</v>
      </c>
      <c r="C10" s="273">
        <f>[2]折疊總表!$Z99</f>
        <v>40</v>
      </c>
      <c r="D10" s="183">
        <f>(B10-C10)/C10</f>
        <v>-0.625</v>
      </c>
      <c r="E10" s="272">
        <f>[1]折疊總表!AA99</f>
        <v>4717</v>
      </c>
      <c r="F10" s="273">
        <f>[2]折疊總表!$AA99</f>
        <v>17575</v>
      </c>
      <c r="G10" s="183">
        <f>(E10-F10)/F10</f>
        <v>-0.73160739687055476</v>
      </c>
      <c r="H10" s="96">
        <f>E10/B10</f>
        <v>314.46666666666664</v>
      </c>
      <c r="I10" s="97">
        <f>F10/C10</f>
        <v>439.375</v>
      </c>
      <c r="J10" s="101">
        <f>(H10-I10)/I10</f>
        <v>-0.28428639165481279</v>
      </c>
    </row>
    <row r="11" spans="1:10">
      <c r="A11" s="32"/>
      <c r="B11" s="27"/>
      <c r="C11" s="102"/>
      <c r="D11" s="206"/>
      <c r="E11" s="27"/>
      <c r="F11" s="102"/>
      <c r="G11" s="206"/>
      <c r="H11" s="104"/>
      <c r="I11" s="105"/>
      <c r="J11" s="274"/>
    </row>
    <row r="12" spans="1:10">
      <c r="A12" s="34" t="s">
        <v>16</v>
      </c>
      <c r="B12" s="35">
        <f>SUM(B13:B40)</f>
        <v>13691</v>
      </c>
      <c r="C12" s="106">
        <f>SUM(C13:C40)</f>
        <v>19183</v>
      </c>
      <c r="D12" s="183">
        <f t="shared" ref="D12:D20" si="0">(B12-C12)/C12</f>
        <v>-0.28629515717041132</v>
      </c>
      <c r="E12" s="35">
        <f>SUM(E13:E40)</f>
        <v>1824040</v>
      </c>
      <c r="F12" s="106">
        <f>SUM(F13:F40)</f>
        <v>3217971</v>
      </c>
      <c r="G12" s="183">
        <f t="shared" ref="G12:G20" si="1">(E12-F12)/F12</f>
        <v>-0.43317077748680766</v>
      </c>
      <c r="H12" s="96">
        <f t="shared" ref="H12:I20" si="2">E12/B12</f>
        <v>133.22912862464392</v>
      </c>
      <c r="I12" s="97">
        <f t="shared" si="2"/>
        <v>167.7511859458896</v>
      </c>
      <c r="J12" s="101">
        <f t="shared" ref="J12:J20" si="3">(H12-I12)/I12</f>
        <v>-0.20579322361620284</v>
      </c>
    </row>
    <row r="13" spans="1:10">
      <c r="A13" s="26" t="s">
        <v>17</v>
      </c>
      <c r="B13" s="272">
        <f>[1]折疊總表!Z40</f>
        <v>1223</v>
      </c>
      <c r="C13" s="102">
        <f>[2]折疊總表!$Z40</f>
        <v>442</v>
      </c>
      <c r="D13" s="182">
        <f t="shared" si="0"/>
        <v>1.7669683257918551</v>
      </c>
      <c r="E13" s="27">
        <f>[1]折疊總表!AA40</f>
        <v>193321</v>
      </c>
      <c r="F13" s="273">
        <f>[2]折疊總表!$AA40</f>
        <v>103503</v>
      </c>
      <c r="G13" s="184">
        <f t="shared" si="1"/>
        <v>0.86778161019487354</v>
      </c>
      <c r="H13" s="96">
        <f t="shared" si="2"/>
        <v>158.07113654946852</v>
      </c>
      <c r="I13" s="97">
        <f t="shared" si="2"/>
        <v>234.16968325791856</v>
      </c>
      <c r="J13" s="101">
        <f t="shared" si="3"/>
        <v>-0.32497181381346357</v>
      </c>
    </row>
    <row r="14" spans="1:10">
      <c r="A14" s="26" t="s">
        <v>18</v>
      </c>
      <c r="B14" s="272">
        <f>[1]折疊總表!Z41</f>
        <v>1850</v>
      </c>
      <c r="C14" s="102">
        <f>[2]折疊總表!$Z41</f>
        <v>8747</v>
      </c>
      <c r="D14" s="183">
        <f t="shared" si="0"/>
        <v>-0.7884989139133417</v>
      </c>
      <c r="E14" s="27">
        <f>[1]折疊總表!AA41</f>
        <v>391551</v>
      </c>
      <c r="F14" s="273">
        <f>[2]折疊總表!$AA41</f>
        <v>1886299</v>
      </c>
      <c r="G14" s="183">
        <f t="shared" si="1"/>
        <v>-0.79242368256570139</v>
      </c>
      <c r="H14" s="96">
        <f t="shared" si="2"/>
        <v>211.6491891891892</v>
      </c>
      <c r="I14" s="97">
        <f t="shared" si="2"/>
        <v>215.65096604550132</v>
      </c>
      <c r="J14" s="101">
        <f t="shared" si="3"/>
        <v>-1.8556730487670356E-2</v>
      </c>
    </row>
    <row r="15" spans="1:10">
      <c r="A15" s="32" t="s">
        <v>19</v>
      </c>
      <c r="B15" s="272">
        <f>[1]折疊總表!Z42</f>
        <v>28</v>
      </c>
      <c r="C15" s="102">
        <f>[2]折疊總表!$Z42</f>
        <v>590</v>
      </c>
      <c r="D15" s="183">
        <f t="shared" si="0"/>
        <v>-0.9525423728813559</v>
      </c>
      <c r="E15" s="27">
        <f>[1]折疊總表!AA42</f>
        <v>14159</v>
      </c>
      <c r="F15" s="273">
        <f>[2]折疊總表!$AA42</f>
        <v>74326</v>
      </c>
      <c r="G15" s="207">
        <f t="shared" si="1"/>
        <v>-0.80950138578693864</v>
      </c>
      <c r="H15" s="96">
        <f t="shared" si="2"/>
        <v>505.67857142857144</v>
      </c>
      <c r="I15" s="97">
        <f t="shared" si="2"/>
        <v>125.97627118644068</v>
      </c>
      <c r="J15" s="95">
        <f t="shared" si="3"/>
        <v>3.0140779423466504</v>
      </c>
    </row>
    <row r="16" spans="1:10">
      <c r="A16" s="26" t="s">
        <v>20</v>
      </c>
      <c r="B16" s="272">
        <f>[1]折疊總表!Z43</f>
        <v>1935</v>
      </c>
      <c r="C16" s="102">
        <f>[2]折疊總表!$Z43</f>
        <v>3939</v>
      </c>
      <c r="D16" s="183">
        <f t="shared" si="0"/>
        <v>-0.50875856816450871</v>
      </c>
      <c r="E16" s="27">
        <f>[1]折疊總表!AA43</f>
        <v>337463</v>
      </c>
      <c r="F16" s="273">
        <f>[2]折疊總表!$AA43</f>
        <v>573221</v>
      </c>
      <c r="G16" s="183">
        <f t="shared" si="1"/>
        <v>-0.41128639739297757</v>
      </c>
      <c r="H16" s="96">
        <f>E16/B16</f>
        <v>174.39948320413436</v>
      </c>
      <c r="I16" s="97">
        <f t="shared" si="2"/>
        <v>145.52449860370652</v>
      </c>
      <c r="J16" s="95">
        <f t="shared" si="3"/>
        <v>0.19842009336902391</v>
      </c>
    </row>
    <row r="17" spans="1:10">
      <c r="A17" s="26" t="s">
        <v>21</v>
      </c>
      <c r="B17" s="272">
        <f>[1]折疊總表!Z44</f>
        <v>227</v>
      </c>
      <c r="C17" s="102">
        <f>[2]折疊總表!$Z44</f>
        <v>130</v>
      </c>
      <c r="D17" s="184">
        <f t="shared" si="0"/>
        <v>0.74615384615384617</v>
      </c>
      <c r="E17" s="27">
        <f>[1]折疊總表!AA44</f>
        <v>71554</v>
      </c>
      <c r="F17" s="273">
        <f>[2]折疊總表!$AA44</f>
        <v>18271</v>
      </c>
      <c r="G17" s="184">
        <f t="shared" si="1"/>
        <v>2.9162607410650758</v>
      </c>
      <c r="H17" s="96">
        <f>E17/B17</f>
        <v>315.21585903083701</v>
      </c>
      <c r="I17" s="97">
        <f t="shared" si="2"/>
        <v>140.54615384615386</v>
      </c>
      <c r="J17" s="95">
        <f t="shared" si="3"/>
        <v>1.2427924948830829</v>
      </c>
    </row>
    <row r="18" spans="1:10">
      <c r="A18" s="32" t="s">
        <v>22</v>
      </c>
      <c r="B18" s="272">
        <f>[1]折疊總表!Z45</f>
        <v>4247</v>
      </c>
      <c r="C18" s="102">
        <f>[2]折疊總表!$Z45</f>
        <v>1702</v>
      </c>
      <c r="D18" s="184">
        <f t="shared" si="0"/>
        <v>1.4952996474735605</v>
      </c>
      <c r="E18" s="27">
        <f>[1]折疊總表!AA45</f>
        <v>271645</v>
      </c>
      <c r="F18" s="273">
        <f>[2]折疊總表!$AA45</f>
        <v>173494</v>
      </c>
      <c r="G18" s="184">
        <f t="shared" si="1"/>
        <v>0.56573137975953058</v>
      </c>
      <c r="H18" s="96">
        <f>E18/B18</f>
        <v>63.961619967035553</v>
      </c>
      <c r="I18" s="97">
        <f t="shared" si="2"/>
        <v>101.93537015276145</v>
      </c>
      <c r="J18" s="101">
        <f t="shared" si="3"/>
        <v>-0.37252771171398136</v>
      </c>
    </row>
    <row r="19" spans="1:10">
      <c r="A19" s="32" t="s">
        <v>23</v>
      </c>
      <c r="B19" s="272">
        <f>[1]折疊總表!Z46</f>
        <v>146</v>
      </c>
      <c r="C19" s="102">
        <f>[2]折疊總表!$Z46</f>
        <v>240</v>
      </c>
      <c r="D19" s="183">
        <f t="shared" si="0"/>
        <v>-0.39166666666666666</v>
      </c>
      <c r="E19" s="27">
        <f>[1]折疊總表!AA46</f>
        <v>26849</v>
      </c>
      <c r="F19" s="273">
        <f>[2]折疊總表!$AA46</f>
        <v>26189</v>
      </c>
      <c r="G19" s="184">
        <f t="shared" si="1"/>
        <v>2.5201420443697737E-2</v>
      </c>
      <c r="H19" s="96">
        <f>E19/B19</f>
        <v>183.89726027397259</v>
      </c>
      <c r="I19" s="97">
        <f t="shared" si="2"/>
        <v>109.12083333333334</v>
      </c>
      <c r="J19" s="95">
        <f t="shared" si="3"/>
        <v>0.68526260894854407</v>
      </c>
    </row>
    <row r="20" spans="1:10">
      <c r="A20" s="26" t="s">
        <v>24</v>
      </c>
      <c r="B20" s="272">
        <f>[1]折疊總表!Z47</f>
        <v>758</v>
      </c>
      <c r="C20" s="102">
        <f>[2]折疊總表!$Z47</f>
        <v>669</v>
      </c>
      <c r="D20" s="184">
        <f t="shared" si="0"/>
        <v>0.13303437967115098</v>
      </c>
      <c r="E20" s="27">
        <f>[1]折疊總表!AA47</f>
        <v>75895</v>
      </c>
      <c r="F20" s="273">
        <f>[2]折疊總表!$AA47</f>
        <v>67437</v>
      </c>
      <c r="G20" s="184">
        <f t="shared" si="1"/>
        <v>0.12542076308258077</v>
      </c>
      <c r="H20" s="96">
        <f>E20/B20</f>
        <v>100.12532981530343</v>
      </c>
      <c r="I20" s="97">
        <f t="shared" si="2"/>
        <v>100.80269058295964</v>
      </c>
      <c r="J20" s="101">
        <f t="shared" si="3"/>
        <v>-6.7196695221021846E-3</v>
      </c>
    </row>
    <row r="21" spans="1:10">
      <c r="A21" s="32" t="s">
        <v>25</v>
      </c>
      <c r="B21" s="272">
        <f>[1]折疊總表!Z48</f>
        <v>0</v>
      </c>
      <c r="C21" s="102">
        <f>[2]折疊總表!$Z48</f>
        <v>0</v>
      </c>
      <c r="D21" s="275">
        <v>0</v>
      </c>
      <c r="E21" s="27">
        <f>[1]折疊總表!AA48</f>
        <v>0</v>
      </c>
      <c r="F21" s="273">
        <f>[2]折疊總表!$AA48</f>
        <v>0</v>
      </c>
      <c r="G21" s="275">
        <v>0</v>
      </c>
      <c r="H21" s="96">
        <v>0</v>
      </c>
      <c r="I21" s="97">
        <v>0</v>
      </c>
      <c r="J21" s="275">
        <v>0</v>
      </c>
    </row>
    <row r="22" spans="1:10">
      <c r="A22" s="26" t="s">
        <v>26</v>
      </c>
      <c r="B22" s="272">
        <f>[1]折疊總表!Z49</f>
        <v>0</v>
      </c>
      <c r="C22" s="102">
        <f>[2]折疊總表!$Z49</f>
        <v>0</v>
      </c>
      <c r="D22" s="275">
        <v>0</v>
      </c>
      <c r="E22" s="27">
        <f>[1]折疊總表!AA49</f>
        <v>0</v>
      </c>
      <c r="F22" s="273">
        <f>[2]折疊總表!$AA49</f>
        <v>0</v>
      </c>
      <c r="G22" s="275">
        <v>0</v>
      </c>
      <c r="H22" s="96">
        <v>0</v>
      </c>
      <c r="I22" s="97">
        <v>0</v>
      </c>
      <c r="J22" s="275">
        <v>0</v>
      </c>
    </row>
    <row r="23" spans="1:10">
      <c r="A23" s="32" t="s">
        <v>27</v>
      </c>
      <c r="B23" s="272">
        <f>[1]折疊總表!Z50</f>
        <v>0</v>
      </c>
      <c r="C23" s="102">
        <f>[2]折疊總表!$Z50</f>
        <v>0</v>
      </c>
      <c r="D23" s="275">
        <v>0</v>
      </c>
      <c r="E23" s="27">
        <f>[1]折疊總表!AA50</f>
        <v>0</v>
      </c>
      <c r="F23" s="273">
        <f>[2]折疊總表!$AA50</f>
        <v>0</v>
      </c>
      <c r="G23" s="275">
        <v>0</v>
      </c>
      <c r="H23" s="96">
        <v>0</v>
      </c>
      <c r="I23" s="97">
        <v>0</v>
      </c>
      <c r="J23" s="275">
        <v>0</v>
      </c>
    </row>
    <row r="24" spans="1:10">
      <c r="A24" s="32" t="s">
        <v>28</v>
      </c>
      <c r="B24" s="272">
        <f>[1]折疊總表!Z51</f>
        <v>0</v>
      </c>
      <c r="C24" s="102">
        <f>[2]折疊總表!$Z51</f>
        <v>0</v>
      </c>
      <c r="D24" s="275">
        <v>0</v>
      </c>
      <c r="E24" s="27">
        <f>[1]折疊總表!AA51</f>
        <v>0</v>
      </c>
      <c r="F24" s="273">
        <f>[2]折疊總表!$AA51</f>
        <v>0</v>
      </c>
      <c r="G24" s="275">
        <v>0</v>
      </c>
      <c r="H24" s="96">
        <v>0</v>
      </c>
      <c r="I24" s="97">
        <v>0</v>
      </c>
      <c r="J24" s="275">
        <v>0</v>
      </c>
    </row>
    <row r="25" spans="1:10">
      <c r="A25" s="32" t="s">
        <v>29</v>
      </c>
      <c r="B25" s="272">
        <f>[1]折疊總表!Z52</f>
        <v>0</v>
      </c>
      <c r="C25" s="102">
        <f>[2]折疊總表!$Z52</f>
        <v>0</v>
      </c>
      <c r="D25" s="275">
        <v>0</v>
      </c>
      <c r="E25" s="27">
        <f>[1]折疊總表!AA52</f>
        <v>0</v>
      </c>
      <c r="F25" s="273">
        <f>[2]折疊總表!$AA52</f>
        <v>0</v>
      </c>
      <c r="G25" s="275">
        <v>0</v>
      </c>
      <c r="H25" s="96">
        <v>0</v>
      </c>
      <c r="I25" s="97">
        <v>0</v>
      </c>
      <c r="J25" s="275">
        <v>0</v>
      </c>
    </row>
    <row r="26" spans="1:10">
      <c r="A26" s="26" t="s">
        <v>30</v>
      </c>
      <c r="B26" s="272">
        <f>[1]折疊總表!Z53</f>
        <v>1210</v>
      </c>
      <c r="C26" s="102">
        <f>[2]折疊總表!$Z53</f>
        <v>580</v>
      </c>
      <c r="D26" s="182">
        <f>(B26-C26)/C26</f>
        <v>1.0862068965517242</v>
      </c>
      <c r="E26" s="27">
        <f>[1]折疊總表!AA53</f>
        <v>87278</v>
      </c>
      <c r="F26" s="273">
        <f>[2]折疊總表!$AA53</f>
        <v>39401</v>
      </c>
      <c r="G26" s="184">
        <f>(E26-F26)/F26</f>
        <v>1.2151214436181823</v>
      </c>
      <c r="H26" s="96">
        <f>E26/B26</f>
        <v>72.130578512396696</v>
      </c>
      <c r="I26" s="97">
        <f>F26/C26</f>
        <v>67.932758620689654</v>
      </c>
      <c r="J26" s="95">
        <f>(H26-I26)/I26</f>
        <v>6.1793749833508896E-2</v>
      </c>
    </row>
    <row r="27" spans="1:10">
      <c r="A27" s="26" t="s">
        <v>31</v>
      </c>
      <c r="B27" s="272">
        <f>[1]折疊總表!Z54</f>
        <v>0</v>
      </c>
      <c r="C27" s="102">
        <f>[2]折疊總表!$Z54</f>
        <v>0</v>
      </c>
      <c r="D27" s="275">
        <v>0</v>
      </c>
      <c r="E27" s="27">
        <f>[1]折疊總表!AA54</f>
        <v>0</v>
      </c>
      <c r="F27" s="273">
        <f>[2]折疊總表!$AA54</f>
        <v>0</v>
      </c>
      <c r="G27" s="275">
        <v>0</v>
      </c>
      <c r="H27" s="96">
        <v>0</v>
      </c>
      <c r="I27" s="97">
        <v>0</v>
      </c>
      <c r="J27" s="275">
        <v>0</v>
      </c>
    </row>
    <row r="28" spans="1:10">
      <c r="A28" s="37" t="s">
        <v>213</v>
      </c>
      <c r="B28" s="272">
        <f>[1]折疊總表!Z55</f>
        <v>140</v>
      </c>
      <c r="C28" s="102">
        <f>[2]折疊總表!$Z55</f>
        <v>1028</v>
      </c>
      <c r="D28" s="181">
        <f>(B28-C28)/C28</f>
        <v>-0.86381322957198448</v>
      </c>
      <c r="E28" s="27">
        <f>[1]折疊總表!AA55</f>
        <v>42735</v>
      </c>
      <c r="F28" s="273">
        <f>[2]折疊總表!$AA55</f>
        <v>96868</v>
      </c>
      <c r="G28" s="207">
        <f>(E28-F28)/F28</f>
        <v>-0.55883263822934304</v>
      </c>
      <c r="H28" s="96">
        <f>E28/B28</f>
        <v>305.25</v>
      </c>
      <c r="I28" s="97">
        <f>F28/C28</f>
        <v>94.229571984435793</v>
      </c>
      <c r="J28" s="95">
        <f>(H28-I28)/I28</f>
        <v>2.2394289135731102</v>
      </c>
    </row>
    <row r="29" spans="1:10">
      <c r="A29" s="37" t="s">
        <v>89</v>
      </c>
      <c r="B29" s="272">
        <f>[1]折疊總表!Z56</f>
        <v>164</v>
      </c>
      <c r="C29" s="102">
        <f>[2]折疊總表!$Z56</f>
        <v>354</v>
      </c>
      <c r="D29" s="181">
        <f>(B29-C29)/C29</f>
        <v>-0.53672316384180796</v>
      </c>
      <c r="E29" s="27">
        <f>[1]折疊總表!AA56</f>
        <v>31945</v>
      </c>
      <c r="F29" s="273">
        <f>[2]折疊總表!$AA56</f>
        <v>35145</v>
      </c>
      <c r="G29" s="207">
        <f>(E29-F29)/F29</f>
        <v>-9.1051358656992459E-2</v>
      </c>
      <c r="H29" s="96">
        <f>E29/B29</f>
        <v>194.78658536585365</v>
      </c>
      <c r="I29" s="97">
        <f>F29/C29</f>
        <v>99.279661016949149</v>
      </c>
      <c r="J29" s="95">
        <f>(H29-I29)/I29</f>
        <v>0.96199889655746751</v>
      </c>
    </row>
    <row r="30" spans="1:10">
      <c r="A30" s="37" t="s">
        <v>214</v>
      </c>
      <c r="B30" s="272">
        <f>[1]折疊總表!Z57</f>
        <v>0</v>
      </c>
      <c r="C30" s="102">
        <f>[2]折疊總表!$Z57</f>
        <v>0</v>
      </c>
      <c r="D30" s="275">
        <v>0</v>
      </c>
      <c r="E30" s="27">
        <f>[1]折疊總表!AA57</f>
        <v>0</v>
      </c>
      <c r="F30" s="273">
        <f>[2]折疊總表!$AA57</f>
        <v>0</v>
      </c>
      <c r="G30" s="275">
        <v>0</v>
      </c>
      <c r="H30" s="96">
        <v>0</v>
      </c>
      <c r="I30" s="97">
        <v>0</v>
      </c>
      <c r="J30" s="275">
        <v>0</v>
      </c>
    </row>
    <row r="31" spans="1:10">
      <c r="A31" s="37" t="s">
        <v>215</v>
      </c>
      <c r="B31" s="272">
        <f>[1]折疊總表!Z58</f>
        <v>0</v>
      </c>
      <c r="C31" s="102">
        <f>[2]折疊總表!$Z58</f>
        <v>0</v>
      </c>
      <c r="D31" s="275">
        <v>0</v>
      </c>
      <c r="E31" s="27">
        <f>[1]折疊總表!AA58</f>
        <v>0</v>
      </c>
      <c r="F31" s="273">
        <f>[2]折疊總表!$AA58</f>
        <v>0</v>
      </c>
      <c r="G31" s="275">
        <v>0</v>
      </c>
      <c r="H31" s="96">
        <v>0</v>
      </c>
      <c r="I31" s="97">
        <v>0</v>
      </c>
      <c r="J31" s="275">
        <v>0</v>
      </c>
    </row>
    <row r="32" spans="1:10">
      <c r="A32" s="32" t="s">
        <v>36</v>
      </c>
      <c r="B32" s="272">
        <f>[1]折疊總表!Z59</f>
        <v>0</v>
      </c>
      <c r="C32" s="102">
        <f>[2]折疊總表!$Z59</f>
        <v>12</v>
      </c>
      <c r="D32" s="183">
        <f>(B32-C32)/C32</f>
        <v>-1</v>
      </c>
      <c r="E32" s="27">
        <f>[1]折疊總表!AA59</f>
        <v>0</v>
      </c>
      <c r="F32" s="273">
        <f>[2]折疊總表!$AA59</f>
        <v>4202</v>
      </c>
      <c r="G32" s="207">
        <f>(E32-F32)/F32</f>
        <v>-1</v>
      </c>
      <c r="H32" s="96">
        <v>0</v>
      </c>
      <c r="I32" s="97">
        <f>F32/C32</f>
        <v>350.16666666666669</v>
      </c>
      <c r="J32" s="276">
        <f>(H32-I32)/I32</f>
        <v>-1</v>
      </c>
    </row>
    <row r="33" spans="1:10">
      <c r="A33" s="32" t="s">
        <v>93</v>
      </c>
      <c r="B33" s="272">
        <f>[1]折疊總表!Z60</f>
        <v>468</v>
      </c>
      <c r="C33" s="102">
        <f>[2]折疊總表!$Z60</f>
        <v>0</v>
      </c>
      <c r="D33" s="275">
        <v>0</v>
      </c>
      <c r="E33" s="27">
        <f>[1]折疊總表!AA60</f>
        <v>72320</v>
      </c>
      <c r="F33" s="273">
        <f>[2]折疊總表!$AA60</f>
        <v>0</v>
      </c>
      <c r="G33" s="275">
        <v>0</v>
      </c>
      <c r="H33" s="96">
        <f>E33/B33</f>
        <v>154.52991452991452</v>
      </c>
      <c r="I33" s="97">
        <v>0</v>
      </c>
      <c r="J33" s="275">
        <v>0</v>
      </c>
    </row>
    <row r="34" spans="1:10">
      <c r="A34" s="37" t="s">
        <v>216</v>
      </c>
      <c r="B34" s="272">
        <f>[1]折疊總表!Z61</f>
        <v>0</v>
      </c>
      <c r="C34" s="102">
        <f>[2]折疊總表!$Z61</f>
        <v>0</v>
      </c>
      <c r="D34" s="275">
        <v>0</v>
      </c>
      <c r="E34" s="27">
        <f>[1]折疊總表!AA61</f>
        <v>0</v>
      </c>
      <c r="F34" s="273">
        <f>[2]折疊總表!$AA61</f>
        <v>0</v>
      </c>
      <c r="G34" s="275">
        <v>0</v>
      </c>
      <c r="H34" s="96">
        <v>0</v>
      </c>
      <c r="I34" s="97">
        <v>0</v>
      </c>
      <c r="J34" s="275">
        <v>0</v>
      </c>
    </row>
    <row r="35" spans="1:10">
      <c r="A35" s="38" t="s">
        <v>217</v>
      </c>
      <c r="B35" s="272">
        <f>[1]折疊總表!Z62</f>
        <v>0</v>
      </c>
      <c r="C35" s="102">
        <f>[2]折疊總表!$Z62</f>
        <v>0</v>
      </c>
      <c r="D35" s="275">
        <v>0</v>
      </c>
      <c r="E35" s="27">
        <f>[1]折疊總表!AA62</f>
        <v>0</v>
      </c>
      <c r="F35" s="273">
        <f>[2]折疊總表!$AA62</f>
        <v>0</v>
      </c>
      <c r="G35" s="275">
        <v>0</v>
      </c>
      <c r="H35" s="96">
        <v>0</v>
      </c>
      <c r="I35" s="97">
        <v>0</v>
      </c>
      <c r="J35" s="275">
        <v>0</v>
      </c>
    </row>
    <row r="36" spans="1:10">
      <c r="A36" s="37" t="s">
        <v>96</v>
      </c>
      <c r="B36" s="272">
        <f>[1]折疊總表!Z63</f>
        <v>0</v>
      </c>
      <c r="C36" s="102">
        <f>[2]折疊總表!$Z63</f>
        <v>0</v>
      </c>
      <c r="D36" s="275">
        <v>0</v>
      </c>
      <c r="E36" s="27">
        <f>[1]折疊總表!AA63</f>
        <v>0</v>
      </c>
      <c r="F36" s="273">
        <f>[2]折疊總表!$AA63</f>
        <v>0</v>
      </c>
      <c r="G36" s="275">
        <v>0</v>
      </c>
      <c r="H36" s="96">
        <v>0</v>
      </c>
      <c r="I36" s="97">
        <v>0</v>
      </c>
      <c r="J36" s="275">
        <v>0</v>
      </c>
    </row>
    <row r="37" spans="1:10">
      <c r="A37" s="37" t="s">
        <v>97</v>
      </c>
      <c r="B37" s="272">
        <f>[1]折疊總表!Z64</f>
        <v>0</v>
      </c>
      <c r="C37" s="102">
        <f>[2]折疊總表!$Z64</f>
        <v>0</v>
      </c>
      <c r="D37" s="275">
        <v>0</v>
      </c>
      <c r="E37" s="27">
        <f>[1]折疊總表!AA64</f>
        <v>0</v>
      </c>
      <c r="F37" s="273">
        <f>[2]折疊總表!$AA64</f>
        <v>0</v>
      </c>
      <c r="G37" s="275">
        <v>0</v>
      </c>
      <c r="H37" s="96">
        <v>0</v>
      </c>
      <c r="I37" s="97">
        <v>0</v>
      </c>
      <c r="J37" s="275">
        <v>0</v>
      </c>
    </row>
    <row r="38" spans="1:10">
      <c r="A38" s="37" t="s">
        <v>42</v>
      </c>
      <c r="B38" s="272">
        <f>[1]折疊總表!Z65</f>
        <v>1293</v>
      </c>
      <c r="C38" s="102">
        <f>[2]折疊總表!$Z65</f>
        <v>750</v>
      </c>
      <c r="D38" s="182">
        <f>(B38-C38)/C38</f>
        <v>0.72399999999999998</v>
      </c>
      <c r="E38" s="27">
        <f>[1]折疊總表!AA65</f>
        <v>207009</v>
      </c>
      <c r="F38" s="273">
        <f>[2]折疊總表!$AA65</f>
        <v>119615</v>
      </c>
      <c r="G38" s="184">
        <f>(E38-F38)/F38</f>
        <v>0.7306274296701919</v>
      </c>
      <c r="H38" s="96">
        <f>E38/B38</f>
        <v>160.0997679814385</v>
      </c>
      <c r="I38" s="97">
        <f>F38/C38</f>
        <v>159.48666666666668</v>
      </c>
      <c r="J38" s="95">
        <f>(H38-I38)/I38</f>
        <v>3.8442167460508185E-3</v>
      </c>
    </row>
    <row r="39" spans="1:10">
      <c r="A39" s="37" t="s">
        <v>98</v>
      </c>
      <c r="B39" s="272">
        <f>[1]折疊總表!Z66</f>
        <v>2</v>
      </c>
      <c r="C39" s="102">
        <f>[2]折疊總表!$Z66</f>
        <v>0</v>
      </c>
      <c r="D39" s="275">
        <v>0</v>
      </c>
      <c r="E39" s="27">
        <f>[1]折疊總表!AA66</f>
        <v>316</v>
      </c>
      <c r="F39" s="273">
        <f>[2]折疊總表!$AA66</f>
        <v>0</v>
      </c>
      <c r="G39" s="275">
        <v>0</v>
      </c>
      <c r="H39" s="96">
        <f>E39/B39</f>
        <v>158</v>
      </c>
      <c r="I39" s="97">
        <v>0</v>
      </c>
      <c r="J39" s="275">
        <v>0</v>
      </c>
    </row>
    <row r="40" spans="1:10">
      <c r="A40" s="32" t="s">
        <v>218</v>
      </c>
      <c r="B40" s="272">
        <f>[1]折疊總表!Z67</f>
        <v>0</v>
      </c>
      <c r="C40" s="102">
        <f>[2]折疊總表!$Z67</f>
        <v>0</v>
      </c>
      <c r="D40" s="275">
        <v>0</v>
      </c>
      <c r="E40" s="27">
        <f>[1]折疊總表!AA67</f>
        <v>0</v>
      </c>
      <c r="F40" s="273">
        <f>[2]折疊總表!$AA67</f>
        <v>0</v>
      </c>
      <c r="G40" s="275">
        <v>0</v>
      </c>
      <c r="H40" s="96">
        <v>0</v>
      </c>
      <c r="I40" s="97">
        <v>0</v>
      </c>
      <c r="J40" s="275">
        <v>0</v>
      </c>
    </row>
    <row r="41" spans="1:10" ht="10.5" customHeight="1">
      <c r="A41" s="32"/>
      <c r="B41" s="27"/>
      <c r="C41" s="102"/>
      <c r="D41" s="206"/>
      <c r="E41" s="27"/>
      <c r="F41" s="102"/>
      <c r="G41" s="206"/>
      <c r="H41" s="109"/>
      <c r="I41" s="97"/>
      <c r="J41" s="277"/>
    </row>
    <row r="42" spans="1:10">
      <c r="A42" s="39" t="s">
        <v>45</v>
      </c>
      <c r="B42" s="35">
        <f>SUM(B43:B46)</f>
        <v>0</v>
      </c>
      <c r="C42" s="106">
        <f>SUM(C43:C46)</f>
        <v>0</v>
      </c>
      <c r="D42" s="275">
        <v>0</v>
      </c>
      <c r="E42" s="35">
        <f>SUM(E43:E46)</f>
        <v>0</v>
      </c>
      <c r="F42" s="106">
        <f>SUM(F43:F46)</f>
        <v>0</v>
      </c>
      <c r="G42" s="275">
        <v>0</v>
      </c>
      <c r="H42" s="96">
        <v>0</v>
      </c>
      <c r="I42" s="97">
        <v>0</v>
      </c>
      <c r="J42" s="275">
        <v>0</v>
      </c>
    </row>
    <row r="43" spans="1:10">
      <c r="A43" s="26" t="s">
        <v>46</v>
      </c>
      <c r="B43" s="27">
        <f>[1]折疊總表!Z70</f>
        <v>0</v>
      </c>
      <c r="C43" s="102">
        <f>[2]折疊總表!$Z70</f>
        <v>0</v>
      </c>
      <c r="D43" s="275">
        <v>0</v>
      </c>
      <c r="E43" s="27">
        <f>[1]折疊總表!AA70</f>
        <v>0</v>
      </c>
      <c r="F43" s="273">
        <f>[2]折疊總表!$AA70</f>
        <v>0</v>
      </c>
      <c r="G43" s="275">
        <v>0</v>
      </c>
      <c r="H43" s="96">
        <v>0</v>
      </c>
      <c r="I43" s="97">
        <v>0</v>
      </c>
      <c r="J43" s="275">
        <v>0</v>
      </c>
    </row>
    <row r="44" spans="1:10">
      <c r="A44" s="26" t="s">
        <v>47</v>
      </c>
      <c r="B44" s="27">
        <f>[1]折疊總表!Z71</f>
        <v>0</v>
      </c>
      <c r="C44" s="102">
        <f>[2]折疊總表!$Z71</f>
        <v>0</v>
      </c>
      <c r="D44" s="275">
        <v>0</v>
      </c>
      <c r="E44" s="27">
        <f>[1]折疊總表!AA71</f>
        <v>0</v>
      </c>
      <c r="F44" s="273">
        <f>[2]折疊總表!$AA71</f>
        <v>0</v>
      </c>
      <c r="G44" s="275">
        <v>0</v>
      </c>
      <c r="H44" s="96">
        <v>0</v>
      </c>
      <c r="I44" s="97">
        <v>0</v>
      </c>
      <c r="J44" s="275">
        <v>0</v>
      </c>
    </row>
    <row r="45" spans="1:10">
      <c r="A45" s="26" t="s">
        <v>48</v>
      </c>
      <c r="B45" s="27">
        <f>[1]折疊總表!Z72</f>
        <v>0</v>
      </c>
      <c r="C45" s="102">
        <f>[2]折疊總表!$Z72</f>
        <v>0</v>
      </c>
      <c r="D45" s="275">
        <v>0</v>
      </c>
      <c r="E45" s="27">
        <f>[1]折疊總表!AA72</f>
        <v>0</v>
      </c>
      <c r="F45" s="273">
        <f>[2]折疊總表!$AA72</f>
        <v>0</v>
      </c>
      <c r="G45" s="275">
        <v>0</v>
      </c>
      <c r="H45" s="96">
        <v>0</v>
      </c>
      <c r="I45" s="97">
        <v>0</v>
      </c>
      <c r="J45" s="275">
        <v>0</v>
      </c>
    </row>
    <row r="46" spans="1:10">
      <c r="A46" s="32" t="s">
        <v>49</v>
      </c>
      <c r="B46" s="27">
        <f>[1]折疊總表!Z73</f>
        <v>0</v>
      </c>
      <c r="C46" s="102">
        <f>[2]折疊總表!$Z73</f>
        <v>0</v>
      </c>
      <c r="D46" s="275">
        <v>0</v>
      </c>
      <c r="E46" s="27">
        <f>[1]折疊總表!AA73</f>
        <v>0</v>
      </c>
      <c r="F46" s="273">
        <f>[2]折疊總表!$AA73</f>
        <v>0</v>
      </c>
      <c r="G46" s="275">
        <v>0</v>
      </c>
      <c r="H46" s="96">
        <v>0</v>
      </c>
      <c r="I46" s="97">
        <v>0</v>
      </c>
      <c r="J46" s="275">
        <v>0</v>
      </c>
    </row>
    <row r="47" spans="1:10">
      <c r="A47" s="32"/>
      <c r="B47" s="27"/>
      <c r="C47" s="102"/>
      <c r="D47" s="206"/>
      <c r="E47" s="27"/>
      <c r="F47" s="102"/>
      <c r="G47" s="206"/>
      <c r="H47" s="114"/>
      <c r="I47" s="114"/>
      <c r="J47" s="114"/>
    </row>
    <row r="48" spans="1:10">
      <c r="A48" s="39" t="s">
        <v>50</v>
      </c>
      <c r="B48" s="35">
        <f>SUM(B49:B66)</f>
        <v>2695</v>
      </c>
      <c r="C48" s="106">
        <f>SUM(C49:C66)</f>
        <v>6952</v>
      </c>
      <c r="D48" s="181">
        <f>(B48-C48)/C48</f>
        <v>-0.61234177215189878</v>
      </c>
      <c r="E48" s="35">
        <f>SUM(E49:E66)</f>
        <v>1292650</v>
      </c>
      <c r="F48" s="106">
        <f>SUM(F49:F66)</f>
        <v>3064093</v>
      </c>
      <c r="G48" s="183">
        <f>(E48-F48)/F48</f>
        <v>-0.57812964554274304</v>
      </c>
      <c r="H48" s="96">
        <f>E48/B48</f>
        <v>479.64749536178107</v>
      </c>
      <c r="I48" s="97">
        <f>F48/C48</f>
        <v>440.74985615650172</v>
      </c>
      <c r="J48" s="95">
        <f>(H48-I48)/I48</f>
        <v>8.8253322518311958E-2</v>
      </c>
    </row>
    <row r="49" spans="1:10">
      <c r="A49" s="26" t="s">
        <v>51</v>
      </c>
      <c r="B49" s="27">
        <f>[1]折疊總表!Z14</f>
        <v>583</v>
      </c>
      <c r="C49" s="102">
        <f>[2]折疊總表!$Z14</f>
        <v>2604</v>
      </c>
      <c r="D49" s="181">
        <f>(B49-C49)/C49</f>
        <v>-0.77611367127496156</v>
      </c>
      <c r="E49" s="27">
        <f>[1]折疊總表!AA14</f>
        <v>287383</v>
      </c>
      <c r="F49" s="273">
        <f>[2]折疊總表!$AA14</f>
        <v>1223480</v>
      </c>
      <c r="G49" s="183">
        <f>(E49-F49)/F49</f>
        <v>-0.76511017752640009</v>
      </c>
      <c r="H49" s="96">
        <f>E49/B49</f>
        <v>492.93825042881645</v>
      </c>
      <c r="I49" s="97">
        <f>F49/C49</f>
        <v>469.8463901689708</v>
      </c>
      <c r="J49" s="95">
        <f>(H49-I49)/I49</f>
        <v>4.9147680482425592E-2</v>
      </c>
    </row>
    <row r="50" spans="1:10">
      <c r="A50" s="26" t="s">
        <v>52</v>
      </c>
      <c r="B50" s="27">
        <f>[1]折疊總表!Z136</f>
        <v>0</v>
      </c>
      <c r="C50" s="102">
        <f>[2]折疊總表!$Z136</f>
        <v>70</v>
      </c>
      <c r="D50" s="181">
        <f>(B50-C50)/C50</f>
        <v>-1</v>
      </c>
      <c r="E50" s="27">
        <f>[1]折疊總表!AA136</f>
        <v>0</v>
      </c>
      <c r="F50" s="273">
        <f>[2]折疊總表!$AA136</f>
        <v>21417</v>
      </c>
      <c r="G50" s="207">
        <f>(E50-F50)/F50</f>
        <v>-1</v>
      </c>
      <c r="H50" s="96">
        <v>0</v>
      </c>
      <c r="I50" s="97">
        <f>F50/C50</f>
        <v>305.95714285714286</v>
      </c>
      <c r="J50" s="101">
        <f>(H50-I50)/I50</f>
        <v>-1</v>
      </c>
    </row>
    <row r="51" spans="1:10">
      <c r="A51" s="26" t="s">
        <v>53</v>
      </c>
      <c r="B51" s="27">
        <f>[1]折疊總表!Z104</f>
        <v>0</v>
      </c>
      <c r="C51" s="102">
        <f>[2]折疊總表!$Z104</f>
        <v>3</v>
      </c>
      <c r="D51" s="181">
        <f>(B51-C51)/C51</f>
        <v>-1</v>
      </c>
      <c r="E51" s="27">
        <f>[1]折疊總表!AA104</f>
        <v>0</v>
      </c>
      <c r="F51" s="273">
        <f>[2]折疊總表!$AA104</f>
        <v>1394</v>
      </c>
      <c r="G51" s="183">
        <f>(E51-F51)/F51</f>
        <v>-1</v>
      </c>
      <c r="H51" s="96">
        <v>0</v>
      </c>
      <c r="I51" s="97">
        <f>F51/C51</f>
        <v>464.66666666666669</v>
      </c>
      <c r="J51" s="101">
        <f>(H51-I51)/I51</f>
        <v>-1</v>
      </c>
    </row>
    <row r="52" spans="1:10">
      <c r="A52" s="32" t="s">
        <v>54</v>
      </c>
      <c r="B52" s="27">
        <f>[1]折疊總表!Z105</f>
        <v>0</v>
      </c>
      <c r="C52" s="102">
        <f>[2]折疊總表!$Z105</f>
        <v>0</v>
      </c>
      <c r="D52" s="275">
        <v>0</v>
      </c>
      <c r="E52" s="27">
        <f>[1]折疊總表!AA105</f>
        <v>0</v>
      </c>
      <c r="F52" s="273">
        <f>[2]折疊總表!$AA105</f>
        <v>0</v>
      </c>
      <c r="G52" s="275">
        <v>0</v>
      </c>
      <c r="H52" s="96">
        <v>0</v>
      </c>
      <c r="I52" s="97">
        <v>0</v>
      </c>
      <c r="J52" s="275">
        <v>0</v>
      </c>
    </row>
    <row r="53" spans="1:10">
      <c r="A53" s="26" t="s">
        <v>55</v>
      </c>
      <c r="B53" s="27">
        <f>[1]折疊總表!Z111</f>
        <v>0</v>
      </c>
      <c r="C53" s="102">
        <f>[2]折疊總表!$Z111</f>
        <v>0</v>
      </c>
      <c r="D53" s="275">
        <v>0</v>
      </c>
      <c r="E53" s="27">
        <f>[1]折疊總表!AA111</f>
        <v>0</v>
      </c>
      <c r="F53" s="273">
        <f>[2]折疊總表!$AA111</f>
        <v>0</v>
      </c>
      <c r="G53" s="275">
        <v>0</v>
      </c>
      <c r="H53" s="96">
        <v>0</v>
      </c>
      <c r="I53" s="97">
        <v>0</v>
      </c>
      <c r="J53" s="275">
        <v>0</v>
      </c>
    </row>
    <row r="54" spans="1:10">
      <c r="A54" s="26" t="s">
        <v>100</v>
      </c>
      <c r="B54" s="27">
        <f>[1]折疊總表!Z85</f>
        <v>16</v>
      </c>
      <c r="C54" s="102">
        <f>[11]折疊總表!$Z85</f>
        <v>210</v>
      </c>
      <c r="D54" s="181">
        <f>(B54-C54)/C54</f>
        <v>-0.92380952380952386</v>
      </c>
      <c r="E54" s="27">
        <f>[1]折疊總表!AA85</f>
        <v>6486</v>
      </c>
      <c r="F54" s="273">
        <f>[2]折疊總表!$AA85</f>
        <v>89170</v>
      </c>
      <c r="G54" s="207">
        <f>(E54-F54)/F54</f>
        <v>-0.92726253224178534</v>
      </c>
      <c r="H54" s="96">
        <f>E54/B54</f>
        <v>405.375</v>
      </c>
      <c r="I54" s="97">
        <f>F54/C54</f>
        <v>424.61904761904759</v>
      </c>
      <c r="J54" s="101">
        <f>(H54-I54)/I54</f>
        <v>-4.5320735673432706E-2</v>
      </c>
    </row>
    <row r="55" spans="1:10">
      <c r="A55" s="32" t="s">
        <v>57</v>
      </c>
      <c r="B55" s="27">
        <f>[1]折疊總表!Z138</f>
        <v>0</v>
      </c>
      <c r="C55" s="102">
        <f>[2]折疊總表!$Z138</f>
        <v>0</v>
      </c>
      <c r="D55" s="275">
        <v>0</v>
      </c>
      <c r="E55" s="27">
        <f>[1]折疊總表!AA138</f>
        <v>0</v>
      </c>
      <c r="F55" s="273">
        <f>[2]折疊總表!$AA138</f>
        <v>0</v>
      </c>
      <c r="G55" s="275">
        <v>0</v>
      </c>
      <c r="H55" s="96">
        <v>0</v>
      </c>
      <c r="I55" s="97">
        <v>0</v>
      </c>
      <c r="J55" s="275">
        <v>0</v>
      </c>
    </row>
    <row r="56" spans="1:10">
      <c r="A56" s="32" t="s">
        <v>101</v>
      </c>
      <c r="B56" s="27">
        <f>[1]折疊總表!Z31</f>
        <v>487</v>
      </c>
      <c r="C56" s="102">
        <f>[2]折疊總表!$Z31</f>
        <v>980</v>
      </c>
      <c r="D56" s="181">
        <f>(B56-C56)/C56</f>
        <v>-0.50306122448979596</v>
      </c>
      <c r="E56" s="27">
        <f>[1]折疊總表!AA31</f>
        <v>225445</v>
      </c>
      <c r="F56" s="273">
        <f>[2]折疊總表!$AA31</f>
        <v>449533</v>
      </c>
      <c r="G56" s="207">
        <f>(E56-F56)/F56</f>
        <v>-0.49849065585841307</v>
      </c>
      <c r="H56" s="96">
        <f t="shared" ref="H56:I59" si="4">E56/B56</f>
        <v>462.92607802874744</v>
      </c>
      <c r="I56" s="97">
        <f t="shared" si="4"/>
        <v>458.70714285714286</v>
      </c>
      <c r="J56" s="95">
        <f>(H56-I56)/I56</f>
        <v>9.1974481699285543E-3</v>
      </c>
    </row>
    <row r="57" spans="1:10">
      <c r="A57" s="41" t="s">
        <v>59</v>
      </c>
      <c r="B57" s="27">
        <f>[1]折疊總表!Z18</f>
        <v>611</v>
      </c>
      <c r="C57" s="102">
        <f>[2]折疊總表!$Z18</f>
        <v>394</v>
      </c>
      <c r="D57" s="182">
        <f>(B57-C57)/C57</f>
        <v>0.550761421319797</v>
      </c>
      <c r="E57" s="27">
        <f>[1]折疊總表!AA18</f>
        <v>321356</v>
      </c>
      <c r="F57" s="273">
        <f>[2]折疊總表!$AA18</f>
        <v>248040</v>
      </c>
      <c r="G57" s="184">
        <f>(E57-F57)/F57</f>
        <v>0.29558135784550876</v>
      </c>
      <c r="H57" s="96">
        <f t="shared" si="4"/>
        <v>525.95090016366612</v>
      </c>
      <c r="I57" s="97">
        <f t="shared" si="4"/>
        <v>629.54314720812181</v>
      </c>
      <c r="J57" s="101">
        <f>(H57-I57)/I57</f>
        <v>-0.16455146482630037</v>
      </c>
    </row>
    <row r="58" spans="1:10">
      <c r="A58" s="41" t="s">
        <v>203</v>
      </c>
      <c r="B58" s="27">
        <f>[1]折疊總表!Z16</f>
        <v>390</v>
      </c>
      <c r="C58" s="102">
        <f>[2]折疊總表!$Z16</f>
        <v>782</v>
      </c>
      <c r="D58" s="181">
        <f>(B58-C58)/C58</f>
        <v>-0.50127877237851659</v>
      </c>
      <c r="E58" s="27">
        <f>[1]折疊總表!AA16</f>
        <v>268587</v>
      </c>
      <c r="F58" s="273">
        <f>[2]折疊總表!$AA16</f>
        <v>400217</v>
      </c>
      <c r="G58" s="207">
        <f>(E58-F58)/F58</f>
        <v>-0.32889657360881724</v>
      </c>
      <c r="H58" s="96">
        <f t="shared" si="4"/>
        <v>688.68461538461543</v>
      </c>
      <c r="I58" s="97">
        <f t="shared" si="4"/>
        <v>511.78644501278774</v>
      </c>
      <c r="J58" s="95">
        <f>(H58-I58)/I58</f>
        <v>0.34564840881514092</v>
      </c>
    </row>
    <row r="59" spans="1:10">
      <c r="A59" s="41" t="s">
        <v>60</v>
      </c>
      <c r="B59" s="27">
        <f>[1]折疊總表!Z77</f>
        <v>592</v>
      </c>
      <c r="C59" s="102">
        <f>[2]折疊總表!$Z77</f>
        <v>1591</v>
      </c>
      <c r="D59" s="181">
        <f>(B59-C59)/C59</f>
        <v>-0.62790697674418605</v>
      </c>
      <c r="E59" s="27">
        <f>[1]折疊總表!AA77</f>
        <v>170416</v>
      </c>
      <c r="F59" s="273">
        <f>[2]折疊總表!$AA77</f>
        <v>474375</v>
      </c>
      <c r="G59" s="207">
        <f>(E59-F59)/F59</f>
        <v>-0.6407567852437418</v>
      </c>
      <c r="H59" s="96">
        <f t="shared" si="4"/>
        <v>287.86486486486484</v>
      </c>
      <c r="I59" s="97">
        <f t="shared" si="4"/>
        <v>298.16153362664988</v>
      </c>
      <c r="J59" s="101">
        <f>(H59-I59)/I59</f>
        <v>-3.4533860342556004E-2</v>
      </c>
    </row>
    <row r="60" spans="1:10">
      <c r="A60" s="41" t="s">
        <v>102</v>
      </c>
      <c r="B60" s="27">
        <f>[1]折疊總表!Z81</f>
        <v>0</v>
      </c>
      <c r="C60" s="102">
        <f>[2]折疊總表!$Z81</f>
        <v>0</v>
      </c>
      <c r="D60" s="275">
        <v>0</v>
      </c>
      <c r="E60" s="27">
        <f>[1]折疊總表!AA81</f>
        <v>0</v>
      </c>
      <c r="F60" s="273">
        <f>[2]折疊總表!$AA81</f>
        <v>0</v>
      </c>
      <c r="G60" s="275">
        <v>0</v>
      </c>
      <c r="H60" s="96">
        <v>0</v>
      </c>
      <c r="I60" s="97">
        <v>0</v>
      </c>
      <c r="J60" s="275">
        <v>0</v>
      </c>
    </row>
    <row r="61" spans="1:10">
      <c r="A61" s="41" t="s">
        <v>62</v>
      </c>
      <c r="B61" s="27">
        <f>[1]折疊總表!Z87</f>
        <v>0</v>
      </c>
      <c r="C61" s="102">
        <f>[2]折疊總表!$Z87</f>
        <v>0</v>
      </c>
      <c r="D61" s="275">
        <v>0</v>
      </c>
      <c r="E61" s="27">
        <f>[1]折疊總表!AA87</f>
        <v>0</v>
      </c>
      <c r="F61" s="273">
        <f>[2]折疊總表!$AA87</f>
        <v>0</v>
      </c>
      <c r="G61" s="275">
        <v>0</v>
      </c>
      <c r="H61" s="96">
        <v>0</v>
      </c>
      <c r="I61" s="97">
        <v>0</v>
      </c>
      <c r="J61" s="275">
        <v>0</v>
      </c>
    </row>
    <row r="62" spans="1:10">
      <c r="A62" s="41" t="s">
        <v>63</v>
      </c>
      <c r="B62" s="27">
        <f>[1]折疊總表!Z151</f>
        <v>0</v>
      </c>
      <c r="C62" s="102">
        <f>[2]折疊總表!$Z151</f>
        <v>3</v>
      </c>
      <c r="D62" s="181">
        <f>(B62-C62)/C62</f>
        <v>-1</v>
      </c>
      <c r="E62" s="27">
        <f>[1]折疊總表!AA151</f>
        <v>0</v>
      </c>
      <c r="F62" s="273">
        <f>[2]折疊總表!$AA151</f>
        <v>797</v>
      </c>
      <c r="G62" s="207">
        <f>(E62-F62)/F62</f>
        <v>-1</v>
      </c>
      <c r="H62" s="96">
        <v>0</v>
      </c>
      <c r="I62" s="97">
        <f>F62/C62</f>
        <v>265.66666666666669</v>
      </c>
      <c r="J62" s="101">
        <f>(H62-I62)/I62</f>
        <v>-1</v>
      </c>
    </row>
    <row r="63" spans="1:10">
      <c r="A63" s="41" t="s">
        <v>219</v>
      </c>
      <c r="B63" s="27">
        <f>[1]折疊總表!Z106</f>
        <v>10</v>
      </c>
      <c r="C63" s="102">
        <f>[2]折疊總表!$Z106</f>
        <v>0</v>
      </c>
      <c r="D63" s="275">
        <v>0</v>
      </c>
      <c r="E63" s="27">
        <f>[1]折疊總表!AA106</f>
        <v>12841</v>
      </c>
      <c r="F63" s="273">
        <f>[2]折疊總表!$AA106</f>
        <v>0</v>
      </c>
      <c r="G63" s="275">
        <v>0</v>
      </c>
      <c r="H63" s="96">
        <f>E63/B63</f>
        <v>1284.0999999999999</v>
      </c>
      <c r="I63" s="97">
        <v>0</v>
      </c>
      <c r="J63" s="275">
        <v>0</v>
      </c>
    </row>
    <row r="64" spans="1:10">
      <c r="A64" s="41" t="s">
        <v>105</v>
      </c>
      <c r="B64" s="27">
        <f>[1]折疊總表!Z19</f>
        <v>6</v>
      </c>
      <c r="C64" s="102">
        <f>[2]折疊總表!$Z19</f>
        <v>30</v>
      </c>
      <c r="D64" s="181">
        <f>(B64-C64)/C64</f>
        <v>-0.8</v>
      </c>
      <c r="E64" s="27">
        <f>[1]折疊總表!AA19</f>
        <v>136</v>
      </c>
      <c r="F64" s="273">
        <f>[2]折疊總表!$AA19</f>
        <v>25987</v>
      </c>
      <c r="G64" s="183">
        <f>(E64-F64)/F64</f>
        <v>-0.99476661407626887</v>
      </c>
      <c r="H64" s="96">
        <f>E64/B64</f>
        <v>22.666666666666668</v>
      </c>
      <c r="I64" s="97">
        <f t="shared" ref="H64:I68" si="5">F64/C64</f>
        <v>866.23333333333335</v>
      </c>
      <c r="J64" s="101">
        <f>(H64-I64)/I64</f>
        <v>-0.97383307038134459</v>
      </c>
    </row>
    <row r="65" spans="1:10">
      <c r="A65" s="41" t="s">
        <v>220</v>
      </c>
      <c r="B65" s="27">
        <f>[1]折疊總表!Z20</f>
        <v>0</v>
      </c>
      <c r="C65" s="102">
        <f>[2]折疊總表!$Z20</f>
        <v>284</v>
      </c>
      <c r="D65" s="181">
        <f>(B65-C65)/C65</f>
        <v>-1</v>
      </c>
      <c r="E65" s="27">
        <f>[1]折疊總表!AA20</f>
        <v>0</v>
      </c>
      <c r="F65" s="273">
        <f>[2]折疊總表!$AA20</f>
        <v>128654</v>
      </c>
      <c r="G65" s="183">
        <f>(E65-F65)/F65</f>
        <v>-1</v>
      </c>
      <c r="H65" s="96">
        <v>0</v>
      </c>
      <c r="I65" s="97">
        <f t="shared" si="5"/>
        <v>453.00704225352115</v>
      </c>
      <c r="J65" s="101">
        <f>(H65-I65)/I65</f>
        <v>-1</v>
      </c>
    </row>
    <row r="66" spans="1:10">
      <c r="A66" s="41" t="s">
        <v>221</v>
      </c>
      <c r="B66" s="27">
        <f>[1]折疊總表!Z17</f>
        <v>0</v>
      </c>
      <c r="C66" s="102">
        <f>[2]折疊總表!$Z17</f>
        <v>1</v>
      </c>
      <c r="D66" s="181">
        <f>(B66-C66)/C66</f>
        <v>-1</v>
      </c>
      <c r="E66" s="27">
        <f>[1]折疊總表!AA17</f>
        <v>0</v>
      </c>
      <c r="F66" s="273">
        <f>[2]折疊總表!$AA17</f>
        <v>1029</v>
      </c>
      <c r="G66" s="183">
        <f>(E66-F66)/F66</f>
        <v>-1</v>
      </c>
      <c r="H66" s="96">
        <v>0</v>
      </c>
      <c r="I66" s="97">
        <f t="shared" si="5"/>
        <v>1029</v>
      </c>
      <c r="J66" s="101">
        <f>(H66-I66)/I66</f>
        <v>-1</v>
      </c>
    </row>
    <row r="67" spans="1:10">
      <c r="A67" s="32" t="s">
        <v>68</v>
      </c>
      <c r="B67" s="27">
        <f>B68-B48-B42-B12-B7</f>
        <v>15</v>
      </c>
      <c r="C67" s="102">
        <f>C68-C48-C42-C12-C7</f>
        <v>347</v>
      </c>
      <c r="D67" s="181">
        <f>(B67-C67)/C67</f>
        <v>-0.95677233429394815</v>
      </c>
      <c r="E67" s="27">
        <f>E68-E48-E42-E12-E7</f>
        <v>4836</v>
      </c>
      <c r="F67" s="102">
        <f>F68-F48-F42-F12-F7</f>
        <v>167610</v>
      </c>
      <c r="G67" s="207">
        <f>(E67-F67)/F67</f>
        <v>-0.97114730624664403</v>
      </c>
      <c r="H67" s="96">
        <f t="shared" si="5"/>
        <v>322.39999999999998</v>
      </c>
      <c r="I67" s="97">
        <f t="shared" si="5"/>
        <v>483.02593659942363</v>
      </c>
      <c r="J67" s="101">
        <f>(H67-I67)/I67</f>
        <v>-0.33254101783903112</v>
      </c>
    </row>
    <row r="68" spans="1:10">
      <c r="A68" s="34" t="s">
        <v>69</v>
      </c>
      <c r="B68" s="35">
        <f>[1]折疊總表!Z11</f>
        <v>16458</v>
      </c>
      <c r="C68" s="102">
        <f>[2]折疊總表!$Z11</f>
        <v>26888</v>
      </c>
      <c r="D68" s="181">
        <f>(B68-C68)/C68</f>
        <v>-0.38790538530199348</v>
      </c>
      <c r="E68" s="35">
        <f>[1]折疊總表!AA11</f>
        <v>3156614</v>
      </c>
      <c r="F68" s="273">
        <f>[2]折疊總表!$AA11</f>
        <v>6683231</v>
      </c>
      <c r="G68" s="181">
        <f>(E68-F68)/F68</f>
        <v>-0.52768144629446445</v>
      </c>
      <c r="H68" s="96">
        <f t="shared" si="5"/>
        <v>191.79815287398225</v>
      </c>
      <c r="I68" s="97">
        <f t="shared" si="5"/>
        <v>248.55813002082712</v>
      </c>
      <c r="J68" s="101">
        <f>(H68-I68)/I68</f>
        <v>-0.22835695272606396</v>
      </c>
    </row>
    <row r="69" spans="1:10" ht="12.75" customHeight="1">
      <c r="A69" s="42"/>
      <c r="B69" s="43"/>
      <c r="C69" s="278"/>
      <c r="D69" s="279"/>
      <c r="E69" s="43"/>
      <c r="F69" s="278"/>
      <c r="G69" s="279"/>
    </row>
    <row r="70" spans="1:10">
      <c r="A70" s="280" t="s">
        <v>170</v>
      </c>
      <c r="B70" s="159"/>
      <c r="C70" s="137"/>
      <c r="D70" s="138"/>
      <c r="E70" s="159"/>
      <c r="F70" s="137"/>
      <c r="G70" s="138" t="s">
        <v>222</v>
      </c>
    </row>
    <row r="71" spans="1:10">
      <c r="A71" s="116"/>
      <c r="B71" s="116"/>
      <c r="C71" s="137"/>
      <c r="D71" s="138"/>
      <c r="E71" s="116"/>
      <c r="F71" s="137"/>
      <c r="G71" s="138"/>
    </row>
    <row r="72" spans="1:10">
      <c r="A72" s="116"/>
      <c r="B72" s="116"/>
      <c r="C72" s="137"/>
      <c r="D72" s="138"/>
      <c r="E72" s="116"/>
      <c r="F72" s="137"/>
      <c r="G72" s="138"/>
    </row>
    <row r="73" spans="1:10">
      <c r="A73" s="116"/>
      <c r="B73" s="116"/>
      <c r="C73" s="137"/>
      <c r="D73" s="138"/>
      <c r="E73" s="116"/>
      <c r="F73" s="137"/>
      <c r="G73" s="138"/>
    </row>
    <row r="74" spans="1:10">
      <c r="A74" s="116"/>
      <c r="B74" s="116"/>
      <c r="C74" s="137"/>
      <c r="D74" s="138"/>
      <c r="E74" s="116"/>
      <c r="F74" s="137"/>
      <c r="G74" s="138"/>
    </row>
    <row r="75" spans="1:10">
      <c r="A75" s="116"/>
      <c r="B75" s="116"/>
      <c r="C75" s="137"/>
      <c r="D75" s="138"/>
      <c r="E75" s="116"/>
      <c r="F75" s="137"/>
      <c r="G75" s="138"/>
    </row>
    <row r="76" spans="1:10">
      <c r="A76" s="116"/>
      <c r="B76" s="116"/>
      <c r="C76" s="137"/>
      <c r="D76" s="138"/>
      <c r="E76" s="116"/>
      <c r="F76" s="137"/>
      <c r="G76" s="138"/>
    </row>
    <row r="77" spans="1:10">
      <c r="A77" s="116"/>
      <c r="B77" s="116"/>
      <c r="C77" s="137"/>
      <c r="D77" s="138"/>
      <c r="E77" s="116"/>
      <c r="F77" s="137"/>
      <c r="G77" s="138"/>
    </row>
    <row r="78" spans="1:10">
      <c r="A78" s="116"/>
      <c r="B78" s="116"/>
      <c r="C78" s="137"/>
      <c r="D78" s="138"/>
      <c r="E78" s="116"/>
      <c r="F78" s="137"/>
      <c r="G78" s="138"/>
    </row>
  </sheetData>
  <phoneticPr fontId="3" type="noConversion"/>
  <printOptions horizontalCentered="1"/>
  <pageMargins left="0.31496062992125984" right="0.11811023622047245" top="0.35433070866141736" bottom="0.15748031496062992" header="0.31496062992125984" footer="0.31496062992125984"/>
  <pageSetup paperSize="9" scale="7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6"/>
  <sheetViews>
    <sheetView workbookViewId="0"/>
  </sheetViews>
  <sheetFormatPr defaultRowHeight="16.2"/>
  <cols>
    <col min="1" max="1" width="17.109375" style="5" customWidth="1"/>
    <col min="2" max="2" width="10.77734375" style="5" customWidth="1"/>
    <col min="3" max="3" width="15.109375" style="5" customWidth="1"/>
    <col min="4" max="4" width="10.5546875" style="5" customWidth="1"/>
    <col min="5" max="5" width="12.33203125" style="5" customWidth="1"/>
    <col min="6" max="6" width="9.5546875" style="5" customWidth="1"/>
    <col min="7" max="7" width="16.88671875" style="5" customWidth="1"/>
    <col min="8" max="8" width="10.109375" style="5" customWidth="1"/>
    <col min="9" max="9" width="11.33203125" style="5" customWidth="1"/>
    <col min="10" max="256" width="8.88671875" style="5"/>
    <col min="257" max="257" width="17.109375" style="5" customWidth="1"/>
    <col min="258" max="258" width="10.77734375" style="5" customWidth="1"/>
    <col min="259" max="259" width="15.109375" style="5" customWidth="1"/>
    <col min="260" max="260" width="10.5546875" style="5" customWidth="1"/>
    <col min="261" max="261" width="12.33203125" style="5" customWidth="1"/>
    <col min="262" max="262" width="9.5546875" style="5" customWidth="1"/>
    <col min="263" max="263" width="16.88671875" style="5" customWidth="1"/>
    <col min="264" max="264" width="10.109375" style="5" customWidth="1"/>
    <col min="265" max="265" width="11.33203125" style="5" customWidth="1"/>
    <col min="266" max="512" width="8.88671875" style="5"/>
    <col min="513" max="513" width="17.109375" style="5" customWidth="1"/>
    <col min="514" max="514" width="10.77734375" style="5" customWidth="1"/>
    <col min="515" max="515" width="15.109375" style="5" customWidth="1"/>
    <col min="516" max="516" width="10.5546875" style="5" customWidth="1"/>
    <col min="517" max="517" width="12.33203125" style="5" customWidth="1"/>
    <col min="518" max="518" width="9.5546875" style="5" customWidth="1"/>
    <col min="519" max="519" width="16.88671875" style="5" customWidth="1"/>
    <col min="520" max="520" width="10.109375" style="5" customWidth="1"/>
    <col min="521" max="521" width="11.33203125" style="5" customWidth="1"/>
    <col min="522" max="768" width="8.88671875" style="5"/>
    <col min="769" max="769" width="17.109375" style="5" customWidth="1"/>
    <col min="770" max="770" width="10.77734375" style="5" customWidth="1"/>
    <col min="771" max="771" width="15.109375" style="5" customWidth="1"/>
    <col min="772" max="772" width="10.5546875" style="5" customWidth="1"/>
    <col min="773" max="773" width="12.33203125" style="5" customWidth="1"/>
    <col min="774" max="774" width="9.5546875" style="5" customWidth="1"/>
    <col min="775" max="775" width="16.88671875" style="5" customWidth="1"/>
    <col min="776" max="776" width="10.109375" style="5" customWidth="1"/>
    <col min="777" max="777" width="11.33203125" style="5" customWidth="1"/>
    <col min="778" max="1024" width="8.88671875" style="5"/>
    <col min="1025" max="1025" width="17.109375" style="5" customWidth="1"/>
    <col min="1026" max="1026" width="10.77734375" style="5" customWidth="1"/>
    <col min="1027" max="1027" width="15.109375" style="5" customWidth="1"/>
    <col min="1028" max="1028" width="10.5546875" style="5" customWidth="1"/>
    <col min="1029" max="1029" width="12.33203125" style="5" customWidth="1"/>
    <col min="1030" max="1030" width="9.5546875" style="5" customWidth="1"/>
    <col min="1031" max="1031" width="16.88671875" style="5" customWidth="1"/>
    <col min="1032" max="1032" width="10.109375" style="5" customWidth="1"/>
    <col min="1033" max="1033" width="11.33203125" style="5" customWidth="1"/>
    <col min="1034" max="1280" width="8.88671875" style="5"/>
    <col min="1281" max="1281" width="17.109375" style="5" customWidth="1"/>
    <col min="1282" max="1282" width="10.77734375" style="5" customWidth="1"/>
    <col min="1283" max="1283" width="15.109375" style="5" customWidth="1"/>
    <col min="1284" max="1284" width="10.5546875" style="5" customWidth="1"/>
    <col min="1285" max="1285" width="12.33203125" style="5" customWidth="1"/>
    <col min="1286" max="1286" width="9.5546875" style="5" customWidth="1"/>
    <col min="1287" max="1287" width="16.88671875" style="5" customWidth="1"/>
    <col min="1288" max="1288" width="10.109375" style="5" customWidth="1"/>
    <col min="1289" max="1289" width="11.33203125" style="5" customWidth="1"/>
    <col min="1290" max="1536" width="8.88671875" style="5"/>
    <col min="1537" max="1537" width="17.109375" style="5" customWidth="1"/>
    <col min="1538" max="1538" width="10.77734375" style="5" customWidth="1"/>
    <col min="1539" max="1539" width="15.109375" style="5" customWidth="1"/>
    <col min="1540" max="1540" width="10.5546875" style="5" customWidth="1"/>
    <col min="1541" max="1541" width="12.33203125" style="5" customWidth="1"/>
    <col min="1542" max="1542" width="9.5546875" style="5" customWidth="1"/>
    <col min="1543" max="1543" width="16.88671875" style="5" customWidth="1"/>
    <col min="1544" max="1544" width="10.109375" style="5" customWidth="1"/>
    <col min="1545" max="1545" width="11.33203125" style="5" customWidth="1"/>
    <col min="1546" max="1792" width="8.88671875" style="5"/>
    <col min="1793" max="1793" width="17.109375" style="5" customWidth="1"/>
    <col min="1794" max="1794" width="10.77734375" style="5" customWidth="1"/>
    <col min="1795" max="1795" width="15.109375" style="5" customWidth="1"/>
    <col min="1796" max="1796" width="10.5546875" style="5" customWidth="1"/>
    <col min="1797" max="1797" width="12.33203125" style="5" customWidth="1"/>
    <col min="1798" max="1798" width="9.5546875" style="5" customWidth="1"/>
    <col min="1799" max="1799" width="16.88671875" style="5" customWidth="1"/>
    <col min="1800" max="1800" width="10.109375" style="5" customWidth="1"/>
    <col min="1801" max="1801" width="11.33203125" style="5" customWidth="1"/>
    <col min="1802" max="2048" width="8.88671875" style="5"/>
    <col min="2049" max="2049" width="17.109375" style="5" customWidth="1"/>
    <col min="2050" max="2050" width="10.77734375" style="5" customWidth="1"/>
    <col min="2051" max="2051" width="15.109375" style="5" customWidth="1"/>
    <col min="2052" max="2052" width="10.5546875" style="5" customWidth="1"/>
    <col min="2053" max="2053" width="12.33203125" style="5" customWidth="1"/>
    <col min="2054" max="2054" width="9.5546875" style="5" customWidth="1"/>
    <col min="2055" max="2055" width="16.88671875" style="5" customWidth="1"/>
    <col min="2056" max="2056" width="10.109375" style="5" customWidth="1"/>
    <col min="2057" max="2057" width="11.33203125" style="5" customWidth="1"/>
    <col min="2058" max="2304" width="8.88671875" style="5"/>
    <col min="2305" max="2305" width="17.109375" style="5" customWidth="1"/>
    <col min="2306" max="2306" width="10.77734375" style="5" customWidth="1"/>
    <col min="2307" max="2307" width="15.109375" style="5" customWidth="1"/>
    <col min="2308" max="2308" width="10.5546875" style="5" customWidth="1"/>
    <col min="2309" max="2309" width="12.33203125" style="5" customWidth="1"/>
    <col min="2310" max="2310" width="9.5546875" style="5" customWidth="1"/>
    <col min="2311" max="2311" width="16.88671875" style="5" customWidth="1"/>
    <col min="2312" max="2312" width="10.109375" style="5" customWidth="1"/>
    <col min="2313" max="2313" width="11.33203125" style="5" customWidth="1"/>
    <col min="2314" max="2560" width="8.88671875" style="5"/>
    <col min="2561" max="2561" width="17.109375" style="5" customWidth="1"/>
    <col min="2562" max="2562" width="10.77734375" style="5" customWidth="1"/>
    <col min="2563" max="2563" width="15.109375" style="5" customWidth="1"/>
    <col min="2564" max="2564" width="10.5546875" style="5" customWidth="1"/>
    <col min="2565" max="2565" width="12.33203125" style="5" customWidth="1"/>
    <col min="2566" max="2566" width="9.5546875" style="5" customWidth="1"/>
    <col min="2567" max="2567" width="16.88671875" style="5" customWidth="1"/>
    <col min="2568" max="2568" width="10.109375" style="5" customWidth="1"/>
    <col min="2569" max="2569" width="11.33203125" style="5" customWidth="1"/>
    <col min="2570" max="2816" width="8.88671875" style="5"/>
    <col min="2817" max="2817" width="17.109375" style="5" customWidth="1"/>
    <col min="2818" max="2818" width="10.77734375" style="5" customWidth="1"/>
    <col min="2819" max="2819" width="15.109375" style="5" customWidth="1"/>
    <col min="2820" max="2820" width="10.5546875" style="5" customWidth="1"/>
    <col min="2821" max="2821" width="12.33203125" style="5" customWidth="1"/>
    <col min="2822" max="2822" width="9.5546875" style="5" customWidth="1"/>
    <col min="2823" max="2823" width="16.88671875" style="5" customWidth="1"/>
    <col min="2824" max="2824" width="10.109375" style="5" customWidth="1"/>
    <col min="2825" max="2825" width="11.33203125" style="5" customWidth="1"/>
    <col min="2826" max="3072" width="8.88671875" style="5"/>
    <col min="3073" max="3073" width="17.109375" style="5" customWidth="1"/>
    <col min="3074" max="3074" width="10.77734375" style="5" customWidth="1"/>
    <col min="3075" max="3075" width="15.109375" style="5" customWidth="1"/>
    <col min="3076" max="3076" width="10.5546875" style="5" customWidth="1"/>
    <col min="3077" max="3077" width="12.33203125" style="5" customWidth="1"/>
    <col min="3078" max="3078" width="9.5546875" style="5" customWidth="1"/>
    <col min="3079" max="3079" width="16.88671875" style="5" customWidth="1"/>
    <col min="3080" max="3080" width="10.109375" style="5" customWidth="1"/>
    <col min="3081" max="3081" width="11.33203125" style="5" customWidth="1"/>
    <col min="3082" max="3328" width="8.88671875" style="5"/>
    <col min="3329" max="3329" width="17.109375" style="5" customWidth="1"/>
    <col min="3330" max="3330" width="10.77734375" style="5" customWidth="1"/>
    <col min="3331" max="3331" width="15.109375" style="5" customWidth="1"/>
    <col min="3332" max="3332" width="10.5546875" style="5" customWidth="1"/>
    <col min="3333" max="3333" width="12.33203125" style="5" customWidth="1"/>
    <col min="3334" max="3334" width="9.5546875" style="5" customWidth="1"/>
    <col min="3335" max="3335" width="16.88671875" style="5" customWidth="1"/>
    <col min="3336" max="3336" width="10.109375" style="5" customWidth="1"/>
    <col min="3337" max="3337" width="11.33203125" style="5" customWidth="1"/>
    <col min="3338" max="3584" width="8.88671875" style="5"/>
    <col min="3585" max="3585" width="17.109375" style="5" customWidth="1"/>
    <col min="3586" max="3586" width="10.77734375" style="5" customWidth="1"/>
    <col min="3587" max="3587" width="15.109375" style="5" customWidth="1"/>
    <col min="3588" max="3588" width="10.5546875" style="5" customWidth="1"/>
    <col min="3589" max="3589" width="12.33203125" style="5" customWidth="1"/>
    <col min="3590" max="3590" width="9.5546875" style="5" customWidth="1"/>
    <col min="3591" max="3591" width="16.88671875" style="5" customWidth="1"/>
    <col min="3592" max="3592" width="10.109375" style="5" customWidth="1"/>
    <col min="3593" max="3593" width="11.33203125" style="5" customWidth="1"/>
    <col min="3594" max="3840" width="8.88671875" style="5"/>
    <col min="3841" max="3841" width="17.109375" style="5" customWidth="1"/>
    <col min="3842" max="3842" width="10.77734375" style="5" customWidth="1"/>
    <col min="3843" max="3843" width="15.109375" style="5" customWidth="1"/>
    <col min="3844" max="3844" width="10.5546875" style="5" customWidth="1"/>
    <col min="3845" max="3845" width="12.33203125" style="5" customWidth="1"/>
    <col min="3846" max="3846" width="9.5546875" style="5" customWidth="1"/>
    <col min="3847" max="3847" width="16.88671875" style="5" customWidth="1"/>
    <col min="3848" max="3848" width="10.109375" style="5" customWidth="1"/>
    <col min="3849" max="3849" width="11.33203125" style="5" customWidth="1"/>
    <col min="3850" max="4096" width="8.88671875" style="5"/>
    <col min="4097" max="4097" width="17.109375" style="5" customWidth="1"/>
    <col min="4098" max="4098" width="10.77734375" style="5" customWidth="1"/>
    <col min="4099" max="4099" width="15.109375" style="5" customWidth="1"/>
    <col min="4100" max="4100" width="10.5546875" style="5" customWidth="1"/>
    <col min="4101" max="4101" width="12.33203125" style="5" customWidth="1"/>
    <col min="4102" max="4102" width="9.5546875" style="5" customWidth="1"/>
    <col min="4103" max="4103" width="16.88671875" style="5" customWidth="1"/>
    <col min="4104" max="4104" width="10.109375" style="5" customWidth="1"/>
    <col min="4105" max="4105" width="11.33203125" style="5" customWidth="1"/>
    <col min="4106" max="4352" width="8.88671875" style="5"/>
    <col min="4353" max="4353" width="17.109375" style="5" customWidth="1"/>
    <col min="4354" max="4354" width="10.77734375" style="5" customWidth="1"/>
    <col min="4355" max="4355" width="15.109375" style="5" customWidth="1"/>
    <col min="4356" max="4356" width="10.5546875" style="5" customWidth="1"/>
    <col min="4357" max="4357" width="12.33203125" style="5" customWidth="1"/>
    <col min="4358" max="4358" width="9.5546875" style="5" customWidth="1"/>
    <col min="4359" max="4359" width="16.88671875" style="5" customWidth="1"/>
    <col min="4360" max="4360" width="10.109375" style="5" customWidth="1"/>
    <col min="4361" max="4361" width="11.33203125" style="5" customWidth="1"/>
    <col min="4362" max="4608" width="8.88671875" style="5"/>
    <col min="4609" max="4609" width="17.109375" style="5" customWidth="1"/>
    <col min="4610" max="4610" width="10.77734375" style="5" customWidth="1"/>
    <col min="4611" max="4611" width="15.109375" style="5" customWidth="1"/>
    <col min="4612" max="4612" width="10.5546875" style="5" customWidth="1"/>
    <col min="4613" max="4613" width="12.33203125" style="5" customWidth="1"/>
    <col min="4614" max="4614" width="9.5546875" style="5" customWidth="1"/>
    <col min="4615" max="4615" width="16.88671875" style="5" customWidth="1"/>
    <col min="4616" max="4616" width="10.109375" style="5" customWidth="1"/>
    <col min="4617" max="4617" width="11.33203125" style="5" customWidth="1"/>
    <col min="4618" max="4864" width="8.88671875" style="5"/>
    <col min="4865" max="4865" width="17.109375" style="5" customWidth="1"/>
    <col min="4866" max="4866" width="10.77734375" style="5" customWidth="1"/>
    <col min="4867" max="4867" width="15.109375" style="5" customWidth="1"/>
    <col min="4868" max="4868" width="10.5546875" style="5" customWidth="1"/>
    <col min="4869" max="4869" width="12.33203125" style="5" customWidth="1"/>
    <col min="4870" max="4870" width="9.5546875" style="5" customWidth="1"/>
    <col min="4871" max="4871" width="16.88671875" style="5" customWidth="1"/>
    <col min="4872" max="4872" width="10.109375" style="5" customWidth="1"/>
    <col min="4873" max="4873" width="11.33203125" style="5" customWidth="1"/>
    <col min="4874" max="5120" width="8.88671875" style="5"/>
    <col min="5121" max="5121" width="17.109375" style="5" customWidth="1"/>
    <col min="5122" max="5122" width="10.77734375" style="5" customWidth="1"/>
    <col min="5123" max="5123" width="15.109375" style="5" customWidth="1"/>
    <col min="5124" max="5124" width="10.5546875" style="5" customWidth="1"/>
    <col min="5125" max="5125" width="12.33203125" style="5" customWidth="1"/>
    <col min="5126" max="5126" width="9.5546875" style="5" customWidth="1"/>
    <col min="5127" max="5127" width="16.88671875" style="5" customWidth="1"/>
    <col min="5128" max="5128" width="10.109375" style="5" customWidth="1"/>
    <col min="5129" max="5129" width="11.33203125" style="5" customWidth="1"/>
    <col min="5130" max="5376" width="8.88671875" style="5"/>
    <col min="5377" max="5377" width="17.109375" style="5" customWidth="1"/>
    <col min="5378" max="5378" width="10.77734375" style="5" customWidth="1"/>
    <col min="5379" max="5379" width="15.109375" style="5" customWidth="1"/>
    <col min="5380" max="5380" width="10.5546875" style="5" customWidth="1"/>
    <col min="5381" max="5381" width="12.33203125" style="5" customWidth="1"/>
    <col min="5382" max="5382" width="9.5546875" style="5" customWidth="1"/>
    <col min="5383" max="5383" width="16.88671875" style="5" customWidth="1"/>
    <col min="5384" max="5384" width="10.109375" style="5" customWidth="1"/>
    <col min="5385" max="5385" width="11.33203125" style="5" customWidth="1"/>
    <col min="5386" max="5632" width="8.88671875" style="5"/>
    <col min="5633" max="5633" width="17.109375" style="5" customWidth="1"/>
    <col min="5634" max="5634" width="10.77734375" style="5" customWidth="1"/>
    <col min="5635" max="5635" width="15.109375" style="5" customWidth="1"/>
    <col min="5636" max="5636" width="10.5546875" style="5" customWidth="1"/>
    <col min="5637" max="5637" width="12.33203125" style="5" customWidth="1"/>
    <col min="5638" max="5638" width="9.5546875" style="5" customWidth="1"/>
    <col min="5639" max="5639" width="16.88671875" style="5" customWidth="1"/>
    <col min="5640" max="5640" width="10.109375" style="5" customWidth="1"/>
    <col min="5641" max="5641" width="11.33203125" style="5" customWidth="1"/>
    <col min="5642" max="5888" width="8.88671875" style="5"/>
    <col min="5889" max="5889" width="17.109375" style="5" customWidth="1"/>
    <col min="5890" max="5890" width="10.77734375" style="5" customWidth="1"/>
    <col min="5891" max="5891" width="15.109375" style="5" customWidth="1"/>
    <col min="5892" max="5892" width="10.5546875" style="5" customWidth="1"/>
    <col min="5893" max="5893" width="12.33203125" style="5" customWidth="1"/>
    <col min="5894" max="5894" width="9.5546875" style="5" customWidth="1"/>
    <col min="5895" max="5895" width="16.88671875" style="5" customWidth="1"/>
    <col min="5896" max="5896" width="10.109375" style="5" customWidth="1"/>
    <col min="5897" max="5897" width="11.33203125" style="5" customWidth="1"/>
    <col min="5898" max="6144" width="8.88671875" style="5"/>
    <col min="6145" max="6145" width="17.109375" style="5" customWidth="1"/>
    <col min="6146" max="6146" width="10.77734375" style="5" customWidth="1"/>
    <col min="6147" max="6147" width="15.109375" style="5" customWidth="1"/>
    <col min="6148" max="6148" width="10.5546875" style="5" customWidth="1"/>
    <col min="6149" max="6149" width="12.33203125" style="5" customWidth="1"/>
    <col min="6150" max="6150" width="9.5546875" style="5" customWidth="1"/>
    <col min="6151" max="6151" width="16.88671875" style="5" customWidth="1"/>
    <col min="6152" max="6152" width="10.109375" style="5" customWidth="1"/>
    <col min="6153" max="6153" width="11.33203125" style="5" customWidth="1"/>
    <col min="6154" max="6400" width="8.88671875" style="5"/>
    <col min="6401" max="6401" width="17.109375" style="5" customWidth="1"/>
    <col min="6402" max="6402" width="10.77734375" style="5" customWidth="1"/>
    <col min="6403" max="6403" width="15.109375" style="5" customWidth="1"/>
    <col min="6404" max="6404" width="10.5546875" style="5" customWidth="1"/>
    <col min="6405" max="6405" width="12.33203125" style="5" customWidth="1"/>
    <col min="6406" max="6406" width="9.5546875" style="5" customWidth="1"/>
    <col min="6407" max="6407" width="16.88671875" style="5" customWidth="1"/>
    <col min="6408" max="6408" width="10.109375" style="5" customWidth="1"/>
    <col min="6409" max="6409" width="11.33203125" style="5" customWidth="1"/>
    <col min="6410" max="6656" width="8.88671875" style="5"/>
    <col min="6657" max="6657" width="17.109375" style="5" customWidth="1"/>
    <col min="6658" max="6658" width="10.77734375" style="5" customWidth="1"/>
    <col min="6659" max="6659" width="15.109375" style="5" customWidth="1"/>
    <col min="6660" max="6660" width="10.5546875" style="5" customWidth="1"/>
    <col min="6661" max="6661" width="12.33203125" style="5" customWidth="1"/>
    <col min="6662" max="6662" width="9.5546875" style="5" customWidth="1"/>
    <col min="6663" max="6663" width="16.88671875" style="5" customWidth="1"/>
    <col min="6664" max="6664" width="10.109375" style="5" customWidth="1"/>
    <col min="6665" max="6665" width="11.33203125" style="5" customWidth="1"/>
    <col min="6666" max="6912" width="8.88671875" style="5"/>
    <col min="6913" max="6913" width="17.109375" style="5" customWidth="1"/>
    <col min="6914" max="6914" width="10.77734375" style="5" customWidth="1"/>
    <col min="6915" max="6915" width="15.109375" style="5" customWidth="1"/>
    <col min="6916" max="6916" width="10.5546875" style="5" customWidth="1"/>
    <col min="6917" max="6917" width="12.33203125" style="5" customWidth="1"/>
    <col min="6918" max="6918" width="9.5546875" style="5" customWidth="1"/>
    <col min="6919" max="6919" width="16.88671875" style="5" customWidth="1"/>
    <col min="6920" max="6920" width="10.109375" style="5" customWidth="1"/>
    <col min="6921" max="6921" width="11.33203125" style="5" customWidth="1"/>
    <col min="6922" max="7168" width="8.88671875" style="5"/>
    <col min="7169" max="7169" width="17.109375" style="5" customWidth="1"/>
    <col min="7170" max="7170" width="10.77734375" style="5" customWidth="1"/>
    <col min="7171" max="7171" width="15.109375" style="5" customWidth="1"/>
    <col min="7172" max="7172" width="10.5546875" style="5" customWidth="1"/>
    <col min="7173" max="7173" width="12.33203125" style="5" customWidth="1"/>
    <col min="7174" max="7174" width="9.5546875" style="5" customWidth="1"/>
    <col min="7175" max="7175" width="16.88671875" style="5" customWidth="1"/>
    <col min="7176" max="7176" width="10.109375" style="5" customWidth="1"/>
    <col min="7177" max="7177" width="11.33203125" style="5" customWidth="1"/>
    <col min="7178" max="7424" width="8.88671875" style="5"/>
    <col min="7425" max="7425" width="17.109375" style="5" customWidth="1"/>
    <col min="7426" max="7426" width="10.77734375" style="5" customWidth="1"/>
    <col min="7427" max="7427" width="15.109375" style="5" customWidth="1"/>
    <col min="7428" max="7428" width="10.5546875" style="5" customWidth="1"/>
    <col min="7429" max="7429" width="12.33203125" style="5" customWidth="1"/>
    <col min="7430" max="7430" width="9.5546875" style="5" customWidth="1"/>
    <col min="7431" max="7431" width="16.88671875" style="5" customWidth="1"/>
    <col min="7432" max="7432" width="10.109375" style="5" customWidth="1"/>
    <col min="7433" max="7433" width="11.33203125" style="5" customWidth="1"/>
    <col min="7434" max="7680" width="8.88671875" style="5"/>
    <col min="7681" max="7681" width="17.109375" style="5" customWidth="1"/>
    <col min="7682" max="7682" width="10.77734375" style="5" customWidth="1"/>
    <col min="7683" max="7683" width="15.109375" style="5" customWidth="1"/>
    <col min="7684" max="7684" width="10.5546875" style="5" customWidth="1"/>
    <col min="7685" max="7685" width="12.33203125" style="5" customWidth="1"/>
    <col min="7686" max="7686" width="9.5546875" style="5" customWidth="1"/>
    <col min="7687" max="7687" width="16.88671875" style="5" customWidth="1"/>
    <col min="7688" max="7688" width="10.109375" style="5" customWidth="1"/>
    <col min="7689" max="7689" width="11.33203125" style="5" customWidth="1"/>
    <col min="7690" max="7936" width="8.88671875" style="5"/>
    <col min="7937" max="7937" width="17.109375" style="5" customWidth="1"/>
    <col min="7938" max="7938" width="10.77734375" style="5" customWidth="1"/>
    <col min="7939" max="7939" width="15.109375" style="5" customWidth="1"/>
    <col min="7940" max="7940" width="10.5546875" style="5" customWidth="1"/>
    <col min="7941" max="7941" width="12.33203125" style="5" customWidth="1"/>
    <col min="7942" max="7942" width="9.5546875" style="5" customWidth="1"/>
    <col min="7943" max="7943" width="16.88671875" style="5" customWidth="1"/>
    <col min="7944" max="7944" width="10.109375" style="5" customWidth="1"/>
    <col min="7945" max="7945" width="11.33203125" style="5" customWidth="1"/>
    <col min="7946" max="8192" width="8.88671875" style="5"/>
    <col min="8193" max="8193" width="17.109375" style="5" customWidth="1"/>
    <col min="8194" max="8194" width="10.77734375" style="5" customWidth="1"/>
    <col min="8195" max="8195" width="15.109375" style="5" customWidth="1"/>
    <col min="8196" max="8196" width="10.5546875" style="5" customWidth="1"/>
    <col min="8197" max="8197" width="12.33203125" style="5" customWidth="1"/>
    <col min="8198" max="8198" width="9.5546875" style="5" customWidth="1"/>
    <col min="8199" max="8199" width="16.88671875" style="5" customWidth="1"/>
    <col min="8200" max="8200" width="10.109375" style="5" customWidth="1"/>
    <col min="8201" max="8201" width="11.33203125" style="5" customWidth="1"/>
    <col min="8202" max="8448" width="8.88671875" style="5"/>
    <col min="8449" max="8449" width="17.109375" style="5" customWidth="1"/>
    <col min="8450" max="8450" width="10.77734375" style="5" customWidth="1"/>
    <col min="8451" max="8451" width="15.109375" style="5" customWidth="1"/>
    <col min="8452" max="8452" width="10.5546875" style="5" customWidth="1"/>
    <col min="8453" max="8453" width="12.33203125" style="5" customWidth="1"/>
    <col min="8454" max="8454" width="9.5546875" style="5" customWidth="1"/>
    <col min="8455" max="8455" width="16.88671875" style="5" customWidth="1"/>
    <col min="8456" max="8456" width="10.109375" style="5" customWidth="1"/>
    <col min="8457" max="8457" width="11.33203125" style="5" customWidth="1"/>
    <col min="8458" max="8704" width="8.88671875" style="5"/>
    <col min="8705" max="8705" width="17.109375" style="5" customWidth="1"/>
    <col min="8706" max="8706" width="10.77734375" style="5" customWidth="1"/>
    <col min="8707" max="8707" width="15.109375" style="5" customWidth="1"/>
    <col min="8708" max="8708" width="10.5546875" style="5" customWidth="1"/>
    <col min="8709" max="8709" width="12.33203125" style="5" customWidth="1"/>
    <col min="8710" max="8710" width="9.5546875" style="5" customWidth="1"/>
    <col min="8711" max="8711" width="16.88671875" style="5" customWidth="1"/>
    <col min="8712" max="8712" width="10.109375" style="5" customWidth="1"/>
    <col min="8713" max="8713" width="11.33203125" style="5" customWidth="1"/>
    <col min="8714" max="8960" width="8.88671875" style="5"/>
    <col min="8961" max="8961" width="17.109375" style="5" customWidth="1"/>
    <col min="8962" max="8962" width="10.77734375" style="5" customWidth="1"/>
    <col min="8963" max="8963" width="15.109375" style="5" customWidth="1"/>
    <col min="8964" max="8964" width="10.5546875" style="5" customWidth="1"/>
    <col min="8965" max="8965" width="12.33203125" style="5" customWidth="1"/>
    <col min="8966" max="8966" width="9.5546875" style="5" customWidth="1"/>
    <col min="8967" max="8967" width="16.88671875" style="5" customWidth="1"/>
    <col min="8968" max="8968" width="10.109375" style="5" customWidth="1"/>
    <col min="8969" max="8969" width="11.33203125" style="5" customWidth="1"/>
    <col min="8970" max="9216" width="8.88671875" style="5"/>
    <col min="9217" max="9217" width="17.109375" style="5" customWidth="1"/>
    <col min="9218" max="9218" width="10.77734375" style="5" customWidth="1"/>
    <col min="9219" max="9219" width="15.109375" style="5" customWidth="1"/>
    <col min="9220" max="9220" width="10.5546875" style="5" customWidth="1"/>
    <col min="9221" max="9221" width="12.33203125" style="5" customWidth="1"/>
    <col min="9222" max="9222" width="9.5546875" style="5" customWidth="1"/>
    <col min="9223" max="9223" width="16.88671875" style="5" customWidth="1"/>
    <col min="9224" max="9224" width="10.109375" style="5" customWidth="1"/>
    <col min="9225" max="9225" width="11.33203125" style="5" customWidth="1"/>
    <col min="9226" max="9472" width="8.88671875" style="5"/>
    <col min="9473" max="9473" width="17.109375" style="5" customWidth="1"/>
    <col min="9474" max="9474" width="10.77734375" style="5" customWidth="1"/>
    <col min="9475" max="9475" width="15.109375" style="5" customWidth="1"/>
    <col min="9476" max="9476" width="10.5546875" style="5" customWidth="1"/>
    <col min="9477" max="9477" width="12.33203125" style="5" customWidth="1"/>
    <col min="9478" max="9478" width="9.5546875" style="5" customWidth="1"/>
    <col min="9479" max="9479" width="16.88671875" style="5" customWidth="1"/>
    <col min="9480" max="9480" width="10.109375" style="5" customWidth="1"/>
    <col min="9481" max="9481" width="11.33203125" style="5" customWidth="1"/>
    <col min="9482" max="9728" width="8.88671875" style="5"/>
    <col min="9729" max="9729" width="17.109375" style="5" customWidth="1"/>
    <col min="9730" max="9730" width="10.77734375" style="5" customWidth="1"/>
    <col min="9731" max="9731" width="15.109375" style="5" customWidth="1"/>
    <col min="9732" max="9732" width="10.5546875" style="5" customWidth="1"/>
    <col min="9733" max="9733" width="12.33203125" style="5" customWidth="1"/>
    <col min="9734" max="9734" width="9.5546875" style="5" customWidth="1"/>
    <col min="9735" max="9735" width="16.88671875" style="5" customWidth="1"/>
    <col min="9736" max="9736" width="10.109375" style="5" customWidth="1"/>
    <col min="9737" max="9737" width="11.33203125" style="5" customWidth="1"/>
    <col min="9738" max="9984" width="8.88671875" style="5"/>
    <col min="9985" max="9985" width="17.109375" style="5" customWidth="1"/>
    <col min="9986" max="9986" width="10.77734375" style="5" customWidth="1"/>
    <col min="9987" max="9987" width="15.109375" style="5" customWidth="1"/>
    <col min="9988" max="9988" width="10.5546875" style="5" customWidth="1"/>
    <col min="9989" max="9989" width="12.33203125" style="5" customWidth="1"/>
    <col min="9990" max="9990" width="9.5546875" style="5" customWidth="1"/>
    <col min="9991" max="9991" width="16.88671875" style="5" customWidth="1"/>
    <col min="9992" max="9992" width="10.109375" style="5" customWidth="1"/>
    <col min="9993" max="9993" width="11.33203125" style="5" customWidth="1"/>
    <col min="9994" max="10240" width="8.88671875" style="5"/>
    <col min="10241" max="10241" width="17.109375" style="5" customWidth="1"/>
    <col min="10242" max="10242" width="10.77734375" style="5" customWidth="1"/>
    <col min="10243" max="10243" width="15.109375" style="5" customWidth="1"/>
    <col min="10244" max="10244" width="10.5546875" style="5" customWidth="1"/>
    <col min="10245" max="10245" width="12.33203125" style="5" customWidth="1"/>
    <col min="10246" max="10246" width="9.5546875" style="5" customWidth="1"/>
    <col min="10247" max="10247" width="16.88671875" style="5" customWidth="1"/>
    <col min="10248" max="10248" width="10.109375" style="5" customWidth="1"/>
    <col min="10249" max="10249" width="11.33203125" style="5" customWidth="1"/>
    <col min="10250" max="10496" width="8.88671875" style="5"/>
    <col min="10497" max="10497" width="17.109375" style="5" customWidth="1"/>
    <col min="10498" max="10498" width="10.77734375" style="5" customWidth="1"/>
    <col min="10499" max="10499" width="15.109375" style="5" customWidth="1"/>
    <col min="10500" max="10500" width="10.5546875" style="5" customWidth="1"/>
    <col min="10501" max="10501" width="12.33203125" style="5" customWidth="1"/>
    <col min="10502" max="10502" width="9.5546875" style="5" customWidth="1"/>
    <col min="10503" max="10503" width="16.88671875" style="5" customWidth="1"/>
    <col min="10504" max="10504" width="10.109375" style="5" customWidth="1"/>
    <col min="10505" max="10505" width="11.33203125" style="5" customWidth="1"/>
    <col min="10506" max="10752" width="8.88671875" style="5"/>
    <col min="10753" max="10753" width="17.109375" style="5" customWidth="1"/>
    <col min="10754" max="10754" width="10.77734375" style="5" customWidth="1"/>
    <col min="10755" max="10755" width="15.109375" style="5" customWidth="1"/>
    <col min="10756" max="10756" width="10.5546875" style="5" customWidth="1"/>
    <col min="10757" max="10757" width="12.33203125" style="5" customWidth="1"/>
    <col min="10758" max="10758" width="9.5546875" style="5" customWidth="1"/>
    <col min="10759" max="10759" width="16.88671875" style="5" customWidth="1"/>
    <col min="10760" max="10760" width="10.109375" style="5" customWidth="1"/>
    <col min="10761" max="10761" width="11.33203125" style="5" customWidth="1"/>
    <col min="10762" max="11008" width="8.88671875" style="5"/>
    <col min="11009" max="11009" width="17.109375" style="5" customWidth="1"/>
    <col min="11010" max="11010" width="10.77734375" style="5" customWidth="1"/>
    <col min="11011" max="11011" width="15.109375" style="5" customWidth="1"/>
    <col min="11012" max="11012" width="10.5546875" style="5" customWidth="1"/>
    <col min="11013" max="11013" width="12.33203125" style="5" customWidth="1"/>
    <col min="11014" max="11014" width="9.5546875" style="5" customWidth="1"/>
    <col min="11015" max="11015" width="16.88671875" style="5" customWidth="1"/>
    <col min="11016" max="11016" width="10.109375" style="5" customWidth="1"/>
    <col min="11017" max="11017" width="11.33203125" style="5" customWidth="1"/>
    <col min="11018" max="11264" width="8.88671875" style="5"/>
    <col min="11265" max="11265" width="17.109375" style="5" customWidth="1"/>
    <col min="11266" max="11266" width="10.77734375" style="5" customWidth="1"/>
    <col min="11267" max="11267" width="15.109375" style="5" customWidth="1"/>
    <col min="11268" max="11268" width="10.5546875" style="5" customWidth="1"/>
    <col min="11269" max="11269" width="12.33203125" style="5" customWidth="1"/>
    <col min="11270" max="11270" width="9.5546875" style="5" customWidth="1"/>
    <col min="11271" max="11271" width="16.88671875" style="5" customWidth="1"/>
    <col min="11272" max="11272" width="10.109375" style="5" customWidth="1"/>
    <col min="11273" max="11273" width="11.33203125" style="5" customWidth="1"/>
    <col min="11274" max="11520" width="8.88671875" style="5"/>
    <col min="11521" max="11521" width="17.109375" style="5" customWidth="1"/>
    <col min="11522" max="11522" width="10.77734375" style="5" customWidth="1"/>
    <col min="11523" max="11523" width="15.109375" style="5" customWidth="1"/>
    <col min="11524" max="11524" width="10.5546875" style="5" customWidth="1"/>
    <col min="11525" max="11525" width="12.33203125" style="5" customWidth="1"/>
    <col min="11526" max="11526" width="9.5546875" style="5" customWidth="1"/>
    <col min="11527" max="11527" width="16.88671875" style="5" customWidth="1"/>
    <col min="11528" max="11528" width="10.109375" style="5" customWidth="1"/>
    <col min="11529" max="11529" width="11.33203125" style="5" customWidth="1"/>
    <col min="11530" max="11776" width="8.88671875" style="5"/>
    <col min="11777" max="11777" width="17.109375" style="5" customWidth="1"/>
    <col min="11778" max="11778" width="10.77734375" style="5" customWidth="1"/>
    <col min="11779" max="11779" width="15.109375" style="5" customWidth="1"/>
    <col min="11780" max="11780" width="10.5546875" style="5" customWidth="1"/>
    <col min="11781" max="11781" width="12.33203125" style="5" customWidth="1"/>
    <col min="11782" max="11782" width="9.5546875" style="5" customWidth="1"/>
    <col min="11783" max="11783" width="16.88671875" style="5" customWidth="1"/>
    <col min="11784" max="11784" width="10.109375" style="5" customWidth="1"/>
    <col min="11785" max="11785" width="11.33203125" style="5" customWidth="1"/>
    <col min="11786" max="12032" width="8.88671875" style="5"/>
    <col min="12033" max="12033" width="17.109375" style="5" customWidth="1"/>
    <col min="12034" max="12034" width="10.77734375" style="5" customWidth="1"/>
    <col min="12035" max="12035" width="15.109375" style="5" customWidth="1"/>
    <col min="12036" max="12036" width="10.5546875" style="5" customWidth="1"/>
    <col min="12037" max="12037" width="12.33203125" style="5" customWidth="1"/>
    <col min="12038" max="12038" width="9.5546875" style="5" customWidth="1"/>
    <col min="12039" max="12039" width="16.88671875" style="5" customWidth="1"/>
    <col min="12040" max="12040" width="10.109375" style="5" customWidth="1"/>
    <col min="12041" max="12041" width="11.33203125" style="5" customWidth="1"/>
    <col min="12042" max="12288" width="8.88671875" style="5"/>
    <col min="12289" max="12289" width="17.109375" style="5" customWidth="1"/>
    <col min="12290" max="12290" width="10.77734375" style="5" customWidth="1"/>
    <col min="12291" max="12291" width="15.109375" style="5" customWidth="1"/>
    <col min="12292" max="12292" width="10.5546875" style="5" customWidth="1"/>
    <col min="12293" max="12293" width="12.33203125" style="5" customWidth="1"/>
    <col min="12294" max="12294" width="9.5546875" style="5" customWidth="1"/>
    <col min="12295" max="12295" width="16.88671875" style="5" customWidth="1"/>
    <col min="12296" max="12296" width="10.109375" style="5" customWidth="1"/>
    <col min="12297" max="12297" width="11.33203125" style="5" customWidth="1"/>
    <col min="12298" max="12544" width="8.88671875" style="5"/>
    <col min="12545" max="12545" width="17.109375" style="5" customWidth="1"/>
    <col min="12546" max="12546" width="10.77734375" style="5" customWidth="1"/>
    <col min="12547" max="12547" width="15.109375" style="5" customWidth="1"/>
    <col min="12548" max="12548" width="10.5546875" style="5" customWidth="1"/>
    <col min="12549" max="12549" width="12.33203125" style="5" customWidth="1"/>
    <col min="12550" max="12550" width="9.5546875" style="5" customWidth="1"/>
    <col min="12551" max="12551" width="16.88671875" style="5" customWidth="1"/>
    <col min="12552" max="12552" width="10.109375" style="5" customWidth="1"/>
    <col min="12553" max="12553" width="11.33203125" style="5" customWidth="1"/>
    <col min="12554" max="12800" width="8.88671875" style="5"/>
    <col min="12801" max="12801" width="17.109375" style="5" customWidth="1"/>
    <col min="12802" max="12802" width="10.77734375" style="5" customWidth="1"/>
    <col min="12803" max="12803" width="15.109375" style="5" customWidth="1"/>
    <col min="12804" max="12804" width="10.5546875" style="5" customWidth="1"/>
    <col min="12805" max="12805" width="12.33203125" style="5" customWidth="1"/>
    <col min="12806" max="12806" width="9.5546875" style="5" customWidth="1"/>
    <col min="12807" max="12807" width="16.88671875" style="5" customWidth="1"/>
    <col min="12808" max="12808" width="10.109375" style="5" customWidth="1"/>
    <col min="12809" max="12809" width="11.33203125" style="5" customWidth="1"/>
    <col min="12810" max="13056" width="8.88671875" style="5"/>
    <col min="13057" max="13057" width="17.109375" style="5" customWidth="1"/>
    <col min="13058" max="13058" width="10.77734375" style="5" customWidth="1"/>
    <col min="13059" max="13059" width="15.109375" style="5" customWidth="1"/>
    <col min="13060" max="13060" width="10.5546875" style="5" customWidth="1"/>
    <col min="13061" max="13061" width="12.33203125" style="5" customWidth="1"/>
    <col min="13062" max="13062" width="9.5546875" style="5" customWidth="1"/>
    <col min="13063" max="13063" width="16.88671875" style="5" customWidth="1"/>
    <col min="13064" max="13064" width="10.109375" style="5" customWidth="1"/>
    <col min="13065" max="13065" width="11.33203125" style="5" customWidth="1"/>
    <col min="13066" max="13312" width="8.88671875" style="5"/>
    <col min="13313" max="13313" width="17.109375" style="5" customWidth="1"/>
    <col min="13314" max="13314" width="10.77734375" style="5" customWidth="1"/>
    <col min="13315" max="13315" width="15.109375" style="5" customWidth="1"/>
    <col min="13316" max="13316" width="10.5546875" style="5" customWidth="1"/>
    <col min="13317" max="13317" width="12.33203125" style="5" customWidth="1"/>
    <col min="13318" max="13318" width="9.5546875" style="5" customWidth="1"/>
    <col min="13319" max="13319" width="16.88671875" style="5" customWidth="1"/>
    <col min="13320" max="13320" width="10.109375" style="5" customWidth="1"/>
    <col min="13321" max="13321" width="11.33203125" style="5" customWidth="1"/>
    <col min="13322" max="13568" width="8.88671875" style="5"/>
    <col min="13569" max="13569" width="17.109375" style="5" customWidth="1"/>
    <col min="13570" max="13570" width="10.77734375" style="5" customWidth="1"/>
    <col min="13571" max="13571" width="15.109375" style="5" customWidth="1"/>
    <col min="13572" max="13572" width="10.5546875" style="5" customWidth="1"/>
    <col min="13573" max="13573" width="12.33203125" style="5" customWidth="1"/>
    <col min="13574" max="13574" width="9.5546875" style="5" customWidth="1"/>
    <col min="13575" max="13575" width="16.88671875" style="5" customWidth="1"/>
    <col min="13576" max="13576" width="10.109375" style="5" customWidth="1"/>
    <col min="13577" max="13577" width="11.33203125" style="5" customWidth="1"/>
    <col min="13578" max="13824" width="8.88671875" style="5"/>
    <col min="13825" max="13825" width="17.109375" style="5" customWidth="1"/>
    <col min="13826" max="13826" width="10.77734375" style="5" customWidth="1"/>
    <col min="13827" max="13827" width="15.109375" style="5" customWidth="1"/>
    <col min="13828" max="13828" width="10.5546875" style="5" customWidth="1"/>
    <col min="13829" max="13829" width="12.33203125" style="5" customWidth="1"/>
    <col min="13830" max="13830" width="9.5546875" style="5" customWidth="1"/>
    <col min="13831" max="13831" width="16.88671875" style="5" customWidth="1"/>
    <col min="13832" max="13832" width="10.109375" style="5" customWidth="1"/>
    <col min="13833" max="13833" width="11.33203125" style="5" customWidth="1"/>
    <col min="13834" max="14080" width="8.88671875" style="5"/>
    <col min="14081" max="14081" width="17.109375" style="5" customWidth="1"/>
    <col min="14082" max="14082" width="10.77734375" style="5" customWidth="1"/>
    <col min="14083" max="14083" width="15.109375" style="5" customWidth="1"/>
    <col min="14084" max="14084" width="10.5546875" style="5" customWidth="1"/>
    <col min="14085" max="14085" width="12.33203125" style="5" customWidth="1"/>
    <col min="14086" max="14086" width="9.5546875" style="5" customWidth="1"/>
    <col min="14087" max="14087" width="16.88671875" style="5" customWidth="1"/>
    <col min="14088" max="14088" width="10.109375" style="5" customWidth="1"/>
    <col min="14089" max="14089" width="11.33203125" style="5" customWidth="1"/>
    <col min="14090" max="14336" width="8.88671875" style="5"/>
    <col min="14337" max="14337" width="17.109375" style="5" customWidth="1"/>
    <col min="14338" max="14338" width="10.77734375" style="5" customWidth="1"/>
    <col min="14339" max="14339" width="15.109375" style="5" customWidth="1"/>
    <col min="14340" max="14340" width="10.5546875" style="5" customWidth="1"/>
    <col min="14341" max="14341" width="12.33203125" style="5" customWidth="1"/>
    <col min="14342" max="14342" width="9.5546875" style="5" customWidth="1"/>
    <col min="14343" max="14343" width="16.88671875" style="5" customWidth="1"/>
    <col min="14344" max="14344" width="10.109375" style="5" customWidth="1"/>
    <col min="14345" max="14345" width="11.33203125" style="5" customWidth="1"/>
    <col min="14346" max="14592" width="8.88671875" style="5"/>
    <col min="14593" max="14593" width="17.109375" style="5" customWidth="1"/>
    <col min="14594" max="14594" width="10.77734375" style="5" customWidth="1"/>
    <col min="14595" max="14595" width="15.109375" style="5" customWidth="1"/>
    <col min="14596" max="14596" width="10.5546875" style="5" customWidth="1"/>
    <col min="14597" max="14597" width="12.33203125" style="5" customWidth="1"/>
    <col min="14598" max="14598" width="9.5546875" style="5" customWidth="1"/>
    <col min="14599" max="14599" width="16.88671875" style="5" customWidth="1"/>
    <col min="14600" max="14600" width="10.109375" style="5" customWidth="1"/>
    <col min="14601" max="14601" width="11.33203125" style="5" customWidth="1"/>
    <col min="14602" max="14848" width="8.88671875" style="5"/>
    <col min="14849" max="14849" width="17.109375" style="5" customWidth="1"/>
    <col min="14850" max="14850" width="10.77734375" style="5" customWidth="1"/>
    <col min="14851" max="14851" width="15.109375" style="5" customWidth="1"/>
    <col min="14852" max="14852" width="10.5546875" style="5" customWidth="1"/>
    <col min="14853" max="14853" width="12.33203125" style="5" customWidth="1"/>
    <col min="14854" max="14854" width="9.5546875" style="5" customWidth="1"/>
    <col min="14855" max="14855" width="16.88671875" style="5" customWidth="1"/>
    <col min="14856" max="14856" width="10.109375" style="5" customWidth="1"/>
    <col min="14857" max="14857" width="11.33203125" style="5" customWidth="1"/>
    <col min="14858" max="15104" width="8.88671875" style="5"/>
    <col min="15105" max="15105" width="17.109375" style="5" customWidth="1"/>
    <col min="15106" max="15106" width="10.77734375" style="5" customWidth="1"/>
    <col min="15107" max="15107" width="15.109375" style="5" customWidth="1"/>
    <col min="15108" max="15108" width="10.5546875" style="5" customWidth="1"/>
    <col min="15109" max="15109" width="12.33203125" style="5" customWidth="1"/>
    <col min="15110" max="15110" width="9.5546875" style="5" customWidth="1"/>
    <col min="15111" max="15111" width="16.88671875" style="5" customWidth="1"/>
    <col min="15112" max="15112" width="10.109375" style="5" customWidth="1"/>
    <col min="15113" max="15113" width="11.33203125" style="5" customWidth="1"/>
    <col min="15114" max="15360" width="8.88671875" style="5"/>
    <col min="15361" max="15361" width="17.109375" style="5" customWidth="1"/>
    <col min="15362" max="15362" width="10.77734375" style="5" customWidth="1"/>
    <col min="15363" max="15363" width="15.109375" style="5" customWidth="1"/>
    <col min="15364" max="15364" width="10.5546875" style="5" customWidth="1"/>
    <col min="15365" max="15365" width="12.33203125" style="5" customWidth="1"/>
    <col min="15366" max="15366" width="9.5546875" style="5" customWidth="1"/>
    <col min="15367" max="15367" width="16.88671875" style="5" customWidth="1"/>
    <col min="15368" max="15368" width="10.109375" style="5" customWidth="1"/>
    <col min="15369" max="15369" width="11.33203125" style="5" customWidth="1"/>
    <col min="15370" max="15616" width="8.88671875" style="5"/>
    <col min="15617" max="15617" width="17.109375" style="5" customWidth="1"/>
    <col min="15618" max="15618" width="10.77734375" style="5" customWidth="1"/>
    <col min="15619" max="15619" width="15.109375" style="5" customWidth="1"/>
    <col min="15620" max="15620" width="10.5546875" style="5" customWidth="1"/>
    <col min="15621" max="15621" width="12.33203125" style="5" customWidth="1"/>
    <col min="15622" max="15622" width="9.5546875" style="5" customWidth="1"/>
    <col min="15623" max="15623" width="16.88671875" style="5" customWidth="1"/>
    <col min="15624" max="15624" width="10.109375" style="5" customWidth="1"/>
    <col min="15625" max="15625" width="11.33203125" style="5" customWidth="1"/>
    <col min="15626" max="15872" width="8.88671875" style="5"/>
    <col min="15873" max="15873" width="17.109375" style="5" customWidth="1"/>
    <col min="15874" max="15874" width="10.77734375" style="5" customWidth="1"/>
    <col min="15875" max="15875" width="15.109375" style="5" customWidth="1"/>
    <col min="15876" max="15876" width="10.5546875" style="5" customWidth="1"/>
    <col min="15877" max="15877" width="12.33203125" style="5" customWidth="1"/>
    <col min="15878" max="15878" width="9.5546875" style="5" customWidth="1"/>
    <col min="15879" max="15879" width="16.88671875" style="5" customWidth="1"/>
    <col min="15880" max="15880" width="10.109375" style="5" customWidth="1"/>
    <col min="15881" max="15881" width="11.33203125" style="5" customWidth="1"/>
    <col min="15882" max="16128" width="8.88671875" style="5"/>
    <col min="16129" max="16129" width="17.109375" style="5" customWidth="1"/>
    <col min="16130" max="16130" width="10.77734375" style="5" customWidth="1"/>
    <col min="16131" max="16131" width="15.109375" style="5" customWidth="1"/>
    <col min="16132" max="16132" width="10.5546875" style="5" customWidth="1"/>
    <col min="16133" max="16133" width="12.33203125" style="5" customWidth="1"/>
    <col min="16134" max="16134" width="9.5546875" style="5" customWidth="1"/>
    <col min="16135" max="16135" width="16.88671875" style="5" customWidth="1"/>
    <col min="16136" max="16136" width="10.109375" style="5" customWidth="1"/>
    <col min="16137" max="16137" width="11.33203125" style="5" customWidth="1"/>
    <col min="16138" max="16384" width="8.88671875" style="5"/>
  </cols>
  <sheetData>
    <row r="1" spans="1:9" ht="19.8">
      <c r="A1" s="1" t="s">
        <v>223</v>
      </c>
      <c r="B1" s="1"/>
      <c r="C1" s="1"/>
      <c r="D1" s="1"/>
      <c r="E1" s="2"/>
      <c r="F1" s="2"/>
      <c r="G1" s="2"/>
      <c r="H1" s="2"/>
      <c r="I1" s="2"/>
    </row>
    <row r="2" spans="1:9" ht="19.8">
      <c r="A2" s="1"/>
      <c r="B2" s="1"/>
      <c r="C2" s="1"/>
      <c r="D2" s="1"/>
      <c r="E2" s="2"/>
      <c r="F2" s="2"/>
      <c r="G2" s="2"/>
      <c r="H2" s="2"/>
      <c r="I2" s="2"/>
    </row>
    <row r="3" spans="1:9" s="285" customFormat="1" ht="17.399999999999999">
      <c r="A3" s="281" t="s">
        <v>224</v>
      </c>
      <c r="B3" s="282"/>
      <c r="C3" s="282"/>
      <c r="D3" s="282"/>
      <c r="E3" s="283"/>
      <c r="F3" s="283"/>
      <c r="G3" s="283"/>
      <c r="H3" s="283"/>
      <c r="I3" s="284"/>
    </row>
    <row r="4" spans="1:9" s="285" customFormat="1" ht="17.399999999999999">
      <c r="A4" s="286" t="s">
        <v>225</v>
      </c>
      <c r="B4" s="287"/>
      <c r="C4" s="287"/>
      <c r="D4" s="287"/>
      <c r="E4" s="288"/>
      <c r="F4" s="288"/>
      <c r="G4" s="288"/>
      <c r="H4" s="288"/>
      <c r="I4" s="289"/>
    </row>
    <row r="5" spans="1:9" s="294" customFormat="1">
      <c r="A5" s="290" t="s">
        <v>226</v>
      </c>
      <c r="B5" s="291" t="s">
        <v>227</v>
      </c>
      <c r="C5" s="291" t="s">
        <v>228</v>
      </c>
      <c r="D5" s="292" t="s">
        <v>5</v>
      </c>
      <c r="E5" s="291" t="s">
        <v>229</v>
      </c>
      <c r="F5" s="293" t="s">
        <v>7</v>
      </c>
      <c r="G5" s="291" t="s">
        <v>230</v>
      </c>
      <c r="H5" s="293" t="s">
        <v>7</v>
      </c>
      <c r="I5" s="292" t="s">
        <v>5</v>
      </c>
    </row>
    <row r="6" spans="1:9" s="294" customFormat="1">
      <c r="A6" s="295"/>
      <c r="B6" s="296" t="s">
        <v>9</v>
      </c>
      <c r="C6" s="297" t="s">
        <v>10</v>
      </c>
      <c r="D6" s="295" t="s">
        <v>10</v>
      </c>
      <c r="E6" s="293" t="s">
        <v>9</v>
      </c>
      <c r="F6" s="293"/>
      <c r="G6" s="291" t="s">
        <v>10</v>
      </c>
      <c r="H6" s="291"/>
      <c r="I6" s="292" t="s">
        <v>10</v>
      </c>
    </row>
    <row r="7" spans="1:9" s="294" customFormat="1">
      <c r="A7" s="298" t="s">
        <v>11</v>
      </c>
      <c r="B7" s="299"/>
      <c r="C7" s="300"/>
      <c r="D7" s="298"/>
      <c r="E7" s="301"/>
      <c r="F7" s="302"/>
      <c r="G7" s="302"/>
      <c r="H7" s="302"/>
      <c r="I7" s="303"/>
    </row>
    <row r="8" spans="1:9" s="294" customFormat="1">
      <c r="A8" s="304" t="s">
        <v>12</v>
      </c>
      <c r="B8" s="305">
        <f>SUM(B9:B11)</f>
        <v>2845</v>
      </c>
      <c r="C8" s="306">
        <f>SUM(C9:C11)</f>
        <v>3901198</v>
      </c>
      <c r="D8" s="307">
        <f>C8/B8</f>
        <v>1371.2471001757469</v>
      </c>
      <c r="E8" s="308">
        <f xml:space="preserve"> SUM(E9:E11)</f>
        <v>40474</v>
      </c>
      <c r="F8" s="309">
        <f>E8/E64</f>
        <v>0.20705778832774002</v>
      </c>
      <c r="G8" s="310">
        <f>SUM(G9:G11)</f>
        <v>57978411</v>
      </c>
      <c r="H8" s="309">
        <f>G8/G64</f>
        <v>0.21516020017705817</v>
      </c>
      <c r="I8" s="311">
        <f>G8/E8</f>
        <v>1432.4853239116469</v>
      </c>
    </row>
    <row r="9" spans="1:9" s="294" customFormat="1">
      <c r="A9" s="312" t="s">
        <v>13</v>
      </c>
      <c r="B9" s="313">
        <f>[12]總表!$R96</f>
        <v>2702</v>
      </c>
      <c r="C9" s="313">
        <f>[12]總表!$S96</f>
        <v>3607864</v>
      </c>
      <c r="D9" s="314">
        <f>C9/B9</f>
        <v>1335.2568467801627</v>
      </c>
      <c r="E9" s="315">
        <f>[12]總表!$Z96</f>
        <v>37311</v>
      </c>
      <c r="F9" s="309">
        <f>E9/E64</f>
        <v>0.19087644266186463</v>
      </c>
      <c r="G9" s="316">
        <f>[12]總表!$AA96</f>
        <v>53248810</v>
      </c>
      <c r="H9" s="309">
        <f>G9/G64</f>
        <v>0.19760846185988326</v>
      </c>
      <c r="I9" s="311">
        <f>G9/E9</f>
        <v>1427.1611589075608</v>
      </c>
    </row>
    <row r="10" spans="1:9" s="294" customFormat="1">
      <c r="A10" s="41" t="s">
        <v>14</v>
      </c>
      <c r="B10" s="313">
        <f>[12]總表!$R97</f>
        <v>58</v>
      </c>
      <c r="C10" s="313">
        <f>[12]總表!$S97</f>
        <v>109613</v>
      </c>
      <c r="D10" s="314">
        <f>C10/B10</f>
        <v>1889.8793103448277</v>
      </c>
      <c r="E10" s="315">
        <f>[12]總表!$Z97</f>
        <v>2711</v>
      </c>
      <c r="F10" s="309">
        <f>E10/E64</f>
        <v>1.3868994024719652E-2</v>
      </c>
      <c r="G10" s="316">
        <f>[12]總表!$AA97</f>
        <v>3941766</v>
      </c>
      <c r="H10" s="309">
        <f>G10/G64</f>
        <v>1.462805114840284E-2</v>
      </c>
      <c r="I10" s="311">
        <f>G10/E10</f>
        <v>1453.9896717078568</v>
      </c>
    </row>
    <row r="11" spans="1:9" s="294" customFormat="1">
      <c r="A11" s="41" t="s">
        <v>15</v>
      </c>
      <c r="B11" s="313">
        <f>[12]總表!$R98</f>
        <v>85</v>
      </c>
      <c r="C11" s="313">
        <f>[12]總表!$S98</f>
        <v>183721</v>
      </c>
      <c r="D11" s="314">
        <f>C11/B11</f>
        <v>2161.4235294117648</v>
      </c>
      <c r="E11" s="315">
        <f>[12]總表!$Z98</f>
        <v>452</v>
      </c>
      <c r="F11" s="309">
        <f>E11/E64</f>
        <v>2.3123516411557667E-3</v>
      </c>
      <c r="G11" s="316">
        <f>[12]總表!$AA98</f>
        <v>787835</v>
      </c>
      <c r="H11" s="309">
        <f>G11/G64</f>
        <v>2.9236871687720561E-3</v>
      </c>
      <c r="I11" s="311">
        <f>G11/E11</f>
        <v>1742.9977876106195</v>
      </c>
    </row>
    <row r="12" spans="1:9" s="294" customFormat="1">
      <c r="A12" s="41"/>
      <c r="B12" s="37"/>
      <c r="C12" s="37"/>
      <c r="D12" s="41"/>
      <c r="E12" s="316"/>
      <c r="F12" s="317"/>
      <c r="G12" s="316"/>
      <c r="H12" s="317"/>
      <c r="I12" s="318"/>
    </row>
    <row r="13" spans="1:9" s="294" customFormat="1">
      <c r="A13" s="319" t="s">
        <v>16</v>
      </c>
      <c r="B13" s="320">
        <f>SUM(B14:B40)</f>
        <v>16882</v>
      </c>
      <c r="C13" s="320">
        <f>SUM(C14:C40)</f>
        <v>19494033</v>
      </c>
      <c r="D13" s="314">
        <f t="shared" ref="D13:D21" si="0">C13/B13</f>
        <v>1154.722959365004</v>
      </c>
      <c r="E13" s="321">
        <f>SUM(E14:E40)</f>
        <v>131948</v>
      </c>
      <c r="F13" s="309">
        <f>E13/E64</f>
        <v>0.67502250961774579</v>
      </c>
      <c r="G13" s="310">
        <f>SUM(G14:G40)</f>
        <v>170462717</v>
      </c>
      <c r="H13" s="309">
        <f>G13/G64</f>
        <v>0.63259395488512471</v>
      </c>
      <c r="I13" s="311">
        <f t="shared" ref="I13:I21" si="1">G13/E13</f>
        <v>1291.8931473004518</v>
      </c>
    </row>
    <row r="14" spans="1:9" s="294" customFormat="1">
      <c r="A14" s="312" t="s">
        <v>17</v>
      </c>
      <c r="B14" s="313">
        <f>[12]總表!$R39</f>
        <v>5741</v>
      </c>
      <c r="C14" s="313">
        <f>[12]總表!$S39</f>
        <v>8624508</v>
      </c>
      <c r="D14" s="314">
        <f t="shared" si="0"/>
        <v>1502.2658073506357</v>
      </c>
      <c r="E14" s="313">
        <f>[12]總表!$Z39</f>
        <v>50345</v>
      </c>
      <c r="F14" s="309">
        <f>E14/E64</f>
        <v>0.2575560694114758</v>
      </c>
      <c r="G14" s="313">
        <f>[12]總表!$AA39</f>
        <v>70098213</v>
      </c>
      <c r="H14" s="309">
        <f>G14/G64</f>
        <v>0.26013726973535134</v>
      </c>
      <c r="I14" s="311">
        <f t="shared" si="1"/>
        <v>1392.356996722614</v>
      </c>
    </row>
    <row r="15" spans="1:9" s="294" customFormat="1">
      <c r="A15" s="312" t="s">
        <v>18</v>
      </c>
      <c r="B15" s="313">
        <f>[12]總表!$R40</f>
        <v>2427</v>
      </c>
      <c r="C15" s="313">
        <f>[12]總表!$S40</f>
        <v>1766877</v>
      </c>
      <c r="D15" s="314">
        <f t="shared" si="0"/>
        <v>728.00865265760194</v>
      </c>
      <c r="E15" s="313">
        <f>[12]總表!$Z40</f>
        <v>28261</v>
      </c>
      <c r="F15" s="309">
        <f>E15/E64</f>
        <v>0.14457825161659982</v>
      </c>
      <c r="G15" s="313">
        <f>[12]總表!$AA40</f>
        <v>31742383</v>
      </c>
      <c r="H15" s="309">
        <f>G15/G64</f>
        <v>0.11779725181459093</v>
      </c>
      <c r="I15" s="311">
        <f t="shared" si="1"/>
        <v>1123.1868299069388</v>
      </c>
    </row>
    <row r="16" spans="1:9" s="294" customFormat="1">
      <c r="A16" s="41" t="s">
        <v>19</v>
      </c>
      <c r="B16" s="313">
        <f>[12]總表!$R41</f>
        <v>1336</v>
      </c>
      <c r="C16" s="313">
        <f>[12]總表!$S41</f>
        <v>2159100</v>
      </c>
      <c r="D16" s="314">
        <f t="shared" si="0"/>
        <v>1616.0928143712574</v>
      </c>
      <c r="E16" s="313">
        <f>[12]總表!$Z41</f>
        <v>6856</v>
      </c>
      <c r="F16" s="309">
        <f>E16/E64</f>
        <v>3.5074077105672424E-2</v>
      </c>
      <c r="G16" s="313">
        <f>[12]總表!$AA41</f>
        <v>10898536</v>
      </c>
      <c r="H16" s="309">
        <f>G16/G64</f>
        <v>4.0444902627581061E-2</v>
      </c>
      <c r="I16" s="311">
        <f t="shared" si="1"/>
        <v>1589.6347724620771</v>
      </c>
    </row>
    <row r="17" spans="1:9" s="294" customFormat="1">
      <c r="A17" s="312" t="s">
        <v>20</v>
      </c>
      <c r="B17" s="313">
        <f>[12]總表!$R42</f>
        <v>3663</v>
      </c>
      <c r="C17" s="313">
        <f>[12]總表!$S42</f>
        <v>1185146</v>
      </c>
      <c r="D17" s="314">
        <f t="shared" si="0"/>
        <v>323.54518154518155</v>
      </c>
      <c r="E17" s="313">
        <f>[12]總表!$Z42</f>
        <v>15584</v>
      </c>
      <c r="F17" s="309">
        <f>E17/E64</f>
        <v>7.9724973397724483E-2</v>
      </c>
      <c r="G17" s="313">
        <f>[12]總表!$AA42</f>
        <v>10641519</v>
      </c>
      <c r="H17" s="309">
        <f>G17/G64</f>
        <v>3.9491102269566647E-2</v>
      </c>
      <c r="I17" s="311">
        <f t="shared" si="1"/>
        <v>682.84901180698148</v>
      </c>
    </row>
    <row r="18" spans="1:9" s="294" customFormat="1">
      <c r="A18" s="312" t="s">
        <v>21</v>
      </c>
      <c r="B18" s="313">
        <f>[12]總表!$R43</f>
        <v>339</v>
      </c>
      <c r="C18" s="313">
        <f>[12]總表!$S43</f>
        <v>350988</v>
      </c>
      <c r="D18" s="314">
        <f t="shared" si="0"/>
        <v>1035.3628318584072</v>
      </c>
      <c r="E18" s="313">
        <f>[12]總表!$Z43</f>
        <v>1780</v>
      </c>
      <c r="F18" s="309">
        <f>E18/E64</f>
        <v>9.1061635426045676E-3</v>
      </c>
      <c r="G18" s="313">
        <f>[12]總表!$AA43</f>
        <v>3088538</v>
      </c>
      <c r="H18" s="309">
        <f>G18/G64</f>
        <v>1.1461687943370005E-2</v>
      </c>
      <c r="I18" s="311">
        <f t="shared" si="1"/>
        <v>1735.1337078651686</v>
      </c>
    </row>
    <row r="19" spans="1:9" s="294" customFormat="1">
      <c r="A19" s="41" t="s">
        <v>22</v>
      </c>
      <c r="B19" s="313">
        <f>[12]總表!$R44</f>
        <v>777</v>
      </c>
      <c r="C19" s="313">
        <f>[12]總表!$S44</f>
        <v>1571978</v>
      </c>
      <c r="D19" s="314">
        <f t="shared" si="0"/>
        <v>2023.1377091377092</v>
      </c>
      <c r="E19" s="313">
        <f>[12]總表!$Z44</f>
        <v>10318</v>
      </c>
      <c r="F19" s="309">
        <f>E19/E64</f>
        <v>5.2785053613816815E-2</v>
      </c>
      <c r="G19" s="313">
        <f>[12]總表!$AA44</f>
        <v>19208860</v>
      </c>
      <c r="H19" s="309">
        <f>G19/G64</f>
        <v>7.1284847092016462E-2</v>
      </c>
      <c r="I19" s="311">
        <f t="shared" si="1"/>
        <v>1861.6844349680171</v>
      </c>
    </row>
    <row r="20" spans="1:9" s="294" customFormat="1">
      <c r="A20" s="41" t="s">
        <v>23</v>
      </c>
      <c r="B20" s="313">
        <f>[12]總表!$R45</f>
        <v>21</v>
      </c>
      <c r="C20" s="313">
        <f>[12]總表!$S45</f>
        <v>45658</v>
      </c>
      <c r="D20" s="314">
        <f t="shared" si="0"/>
        <v>2174.1904761904761</v>
      </c>
      <c r="E20" s="313">
        <f>[12]總表!$Z45</f>
        <v>2257</v>
      </c>
      <c r="F20" s="309">
        <f>E20/E64</f>
        <v>1.1546410739133994E-2</v>
      </c>
      <c r="G20" s="313">
        <f>[12]總表!$AA45</f>
        <v>2860049</v>
      </c>
      <c r="H20" s="309">
        <f>G20/G64</f>
        <v>1.0613756133402742E-2</v>
      </c>
      <c r="I20" s="311">
        <f t="shared" si="1"/>
        <v>1267.1905183872398</v>
      </c>
    </row>
    <row r="21" spans="1:9" s="294" customFormat="1">
      <c r="A21" s="312" t="s">
        <v>24</v>
      </c>
      <c r="B21" s="313">
        <f>[12]總表!$R46</f>
        <v>172</v>
      </c>
      <c r="C21" s="313">
        <f>[12]總表!$S46</f>
        <v>293815</v>
      </c>
      <c r="D21" s="314">
        <f t="shared" si="0"/>
        <v>1708.2267441860465</v>
      </c>
      <c r="E21" s="313">
        <f>[12]總表!$Z46</f>
        <v>3298</v>
      </c>
      <c r="F21" s="309">
        <f>E21/E64</f>
        <v>1.6871981664893183E-2</v>
      </c>
      <c r="G21" s="313">
        <f>[12]總表!$AA46</f>
        <v>3350591</v>
      </c>
      <c r="H21" s="309">
        <f>G21/G64</f>
        <v>1.2434177098635034E-2</v>
      </c>
      <c r="I21" s="311">
        <f t="shared" si="1"/>
        <v>1015.9463311097635</v>
      </c>
    </row>
    <row r="22" spans="1:9" s="294" customFormat="1">
      <c r="A22" s="41" t="s">
        <v>25</v>
      </c>
      <c r="B22" s="313">
        <f>[12]總表!$R47</f>
        <v>0</v>
      </c>
      <c r="C22" s="313">
        <f>[12]總表!$S47</f>
        <v>0</v>
      </c>
      <c r="D22" s="322" t="s">
        <v>180</v>
      </c>
      <c r="E22" s="313">
        <f>[12]總表!$Z47</f>
        <v>0</v>
      </c>
      <c r="F22" s="309">
        <f>E22/E64</f>
        <v>0</v>
      </c>
      <c r="G22" s="313">
        <f>[12]總表!$AA47</f>
        <v>0</v>
      </c>
      <c r="H22" s="309">
        <f>G22/G64</f>
        <v>0</v>
      </c>
      <c r="I22" s="307" t="s">
        <v>180</v>
      </c>
    </row>
    <row r="23" spans="1:9" s="294" customFormat="1">
      <c r="A23" s="312" t="s">
        <v>26</v>
      </c>
      <c r="B23" s="313">
        <f>[12]總表!$R48</f>
        <v>0</v>
      </c>
      <c r="C23" s="313">
        <f>[12]總表!$S48</f>
        <v>0</v>
      </c>
      <c r="D23" s="314" t="s">
        <v>180</v>
      </c>
      <c r="E23" s="313">
        <f>[12]總表!$Z48</f>
        <v>0</v>
      </c>
      <c r="F23" s="309">
        <f>E23/E64</f>
        <v>0</v>
      </c>
      <c r="G23" s="313">
        <f>[12]總表!$AA48</f>
        <v>0</v>
      </c>
      <c r="H23" s="309">
        <f>G23/G64</f>
        <v>0</v>
      </c>
      <c r="I23" s="307" t="s">
        <v>180</v>
      </c>
    </row>
    <row r="24" spans="1:9" s="294" customFormat="1">
      <c r="A24" s="41" t="s">
        <v>27</v>
      </c>
      <c r="B24" s="313">
        <f>[12]總表!$R49</f>
        <v>0</v>
      </c>
      <c r="C24" s="313">
        <f>[12]總表!$S49</f>
        <v>0</v>
      </c>
      <c r="D24" s="314" t="s">
        <v>180</v>
      </c>
      <c r="E24" s="313">
        <f>[12]總表!$Z49</f>
        <v>0</v>
      </c>
      <c r="F24" s="309">
        <f>E24/E64</f>
        <v>0</v>
      </c>
      <c r="G24" s="313">
        <f>[12]總表!$AA49</f>
        <v>0</v>
      </c>
      <c r="H24" s="309">
        <f>G24/G64</f>
        <v>0</v>
      </c>
      <c r="I24" s="307" t="s">
        <v>180</v>
      </c>
    </row>
    <row r="25" spans="1:9" s="294" customFormat="1">
      <c r="A25" s="41" t="s">
        <v>28</v>
      </c>
      <c r="B25" s="313">
        <f>[12]總表!$R50</f>
        <v>2</v>
      </c>
      <c r="C25" s="313">
        <f>[12]總表!$S50</f>
        <v>1826</v>
      </c>
      <c r="D25" s="314">
        <f>C25/B25</f>
        <v>913</v>
      </c>
      <c r="E25" s="313">
        <f>[12]總表!$Z50</f>
        <v>19</v>
      </c>
      <c r="F25" s="309">
        <f>E25/E64</f>
        <v>9.7200622083981337E-5</v>
      </c>
      <c r="G25" s="313">
        <f>[12]總表!$AA50</f>
        <v>20727</v>
      </c>
      <c r="H25" s="309">
        <f>G25/G64</f>
        <v>7.6918725300524092E-5</v>
      </c>
      <c r="I25" s="311">
        <f t="shared" ref="I25:I30" si="2">G25/E25</f>
        <v>1090.8947368421052</v>
      </c>
    </row>
    <row r="26" spans="1:9" s="294" customFormat="1">
      <c r="A26" s="41" t="s">
        <v>29</v>
      </c>
      <c r="B26" s="313">
        <f>[12]總表!$R51</f>
        <v>138</v>
      </c>
      <c r="C26" s="313">
        <f>[12]總表!$S51</f>
        <v>28648</v>
      </c>
      <c r="D26" s="314">
        <f>C26/B26</f>
        <v>207.59420289855072</v>
      </c>
      <c r="E26" s="313">
        <f>[12]總表!$Z51</f>
        <v>596</v>
      </c>
      <c r="F26" s="309">
        <f>E26/E64</f>
        <v>3.0490300401080461E-3</v>
      </c>
      <c r="G26" s="313">
        <f>[12]總表!$AA51</f>
        <v>571299</v>
      </c>
      <c r="H26" s="309">
        <f>G26/G64</f>
        <v>2.1201134194752795E-3</v>
      </c>
      <c r="I26" s="311">
        <f t="shared" si="2"/>
        <v>958.55536912751677</v>
      </c>
    </row>
    <row r="27" spans="1:9" s="294" customFormat="1">
      <c r="A27" s="312" t="s">
        <v>30</v>
      </c>
      <c r="B27" s="313">
        <f>[12]總表!$R52</f>
        <v>75</v>
      </c>
      <c r="C27" s="313">
        <f>[12]總表!$S52</f>
        <v>95973</v>
      </c>
      <c r="D27" s="314">
        <f>C27/B27</f>
        <v>1279.6400000000001</v>
      </c>
      <c r="E27" s="313">
        <f>[12]總表!$Z52</f>
        <v>1004</v>
      </c>
      <c r="F27" s="309">
        <f>E27/E64</f>
        <v>5.1362855038061721E-3</v>
      </c>
      <c r="G27" s="313">
        <f>[12]總表!$AA52</f>
        <v>1146444</v>
      </c>
      <c r="H27" s="309">
        <f>G27/G64</f>
        <v>4.2544994986459233E-3</v>
      </c>
      <c r="I27" s="311">
        <f t="shared" si="2"/>
        <v>1141.8764940239043</v>
      </c>
    </row>
    <row r="28" spans="1:9" s="294" customFormat="1">
      <c r="A28" s="312" t="s">
        <v>31</v>
      </c>
      <c r="B28" s="313">
        <f>[12]總表!$R53</f>
        <v>0</v>
      </c>
      <c r="C28" s="313">
        <f>[12]總表!$S53</f>
        <v>0</v>
      </c>
      <c r="D28" s="314" t="s">
        <v>180</v>
      </c>
      <c r="E28" s="313">
        <f>[12]總表!$Z53</f>
        <v>121</v>
      </c>
      <c r="F28" s="309">
        <f>E28/E64</f>
        <v>6.190144880085127E-4</v>
      </c>
      <c r="G28" s="313">
        <f>[12]總表!$AA53</f>
        <v>198770</v>
      </c>
      <c r="H28" s="309">
        <f>G28/G64</f>
        <v>7.3764341332489868E-4</v>
      </c>
      <c r="I28" s="311">
        <f t="shared" si="2"/>
        <v>1642.7272727272727</v>
      </c>
    </row>
    <row r="29" spans="1:9" s="294" customFormat="1">
      <c r="A29" s="323" t="s">
        <v>231</v>
      </c>
      <c r="B29" s="313">
        <f>[12]總表!$R54</f>
        <v>16</v>
      </c>
      <c r="C29" s="313">
        <f>[12]總表!$S54</f>
        <v>29158</v>
      </c>
      <c r="D29" s="314">
        <f>C29/B29</f>
        <v>1822.375</v>
      </c>
      <c r="E29" s="313">
        <f>[12]總表!$Z54</f>
        <v>166</v>
      </c>
      <c r="F29" s="309">
        <f>E29/E64</f>
        <v>8.4922648768110006E-4</v>
      </c>
      <c r="G29" s="313">
        <f>[12]總表!$AA54</f>
        <v>232742</v>
      </c>
      <c r="H29" s="309">
        <f>G29/G64</f>
        <v>8.6371486292732087E-4</v>
      </c>
      <c r="I29" s="311">
        <f t="shared" si="2"/>
        <v>1402.0602409638554</v>
      </c>
    </row>
    <row r="30" spans="1:9" s="294" customFormat="1">
      <c r="A30" s="323" t="s">
        <v>232</v>
      </c>
      <c r="B30" s="313">
        <f>[12]總表!$R55</f>
        <v>0</v>
      </c>
      <c r="C30" s="313">
        <f>[12]總表!$S55</f>
        <v>0</v>
      </c>
      <c r="D30" s="314" t="s">
        <v>180</v>
      </c>
      <c r="E30" s="313">
        <f>[12]總表!$Z55</f>
        <v>61</v>
      </c>
      <c r="F30" s="309">
        <f>E30/E64</f>
        <v>3.1206515511172955E-4</v>
      </c>
      <c r="G30" s="313">
        <f>[12]總表!$AA55</f>
        <v>83118</v>
      </c>
      <c r="H30" s="309">
        <f>G30/G64</f>
        <v>3.0845421959419894E-4</v>
      </c>
      <c r="I30" s="311">
        <f t="shared" si="2"/>
        <v>1362.5901639344263</v>
      </c>
    </row>
    <row r="31" spans="1:9" s="294" customFormat="1">
      <c r="A31" s="323" t="s">
        <v>233</v>
      </c>
      <c r="B31" s="313">
        <f>[12]總表!$R56</f>
        <v>0</v>
      </c>
      <c r="C31" s="313">
        <f>[12]總表!$S56</f>
        <v>0</v>
      </c>
      <c r="D31" s="314" t="s">
        <v>180</v>
      </c>
      <c r="E31" s="313">
        <f>[12]總表!$Z56</f>
        <v>0</v>
      </c>
      <c r="F31" s="309">
        <f>E31/E64</f>
        <v>0</v>
      </c>
      <c r="G31" s="313">
        <f>[12]總表!$AA56</f>
        <v>0</v>
      </c>
      <c r="H31" s="309">
        <f>G31/G64</f>
        <v>0</v>
      </c>
      <c r="I31" s="307" t="s">
        <v>180</v>
      </c>
    </row>
    <row r="32" spans="1:9" s="294" customFormat="1">
      <c r="A32" s="323" t="s">
        <v>234</v>
      </c>
      <c r="B32" s="313">
        <f>[12]總表!$R57</f>
        <v>0</v>
      </c>
      <c r="C32" s="313">
        <f>[12]總表!$S57</f>
        <v>0</v>
      </c>
      <c r="D32" s="314" t="s">
        <v>180</v>
      </c>
      <c r="E32" s="313">
        <f>[12]總表!$Z57</f>
        <v>0</v>
      </c>
      <c r="F32" s="309">
        <f>E32/E64</f>
        <v>0</v>
      </c>
      <c r="G32" s="313">
        <f>[12]總表!$AA57</f>
        <v>0</v>
      </c>
      <c r="H32" s="309">
        <f>G32/G64</f>
        <v>0</v>
      </c>
      <c r="I32" s="307" t="s">
        <v>180</v>
      </c>
    </row>
    <row r="33" spans="1:9" s="294" customFormat="1">
      <c r="A33" s="32" t="s">
        <v>36</v>
      </c>
      <c r="B33" s="313">
        <f>[12]總表!$R58</f>
        <v>2175</v>
      </c>
      <c r="C33" s="313">
        <f>[12]總表!$S58</f>
        <v>3340358</v>
      </c>
      <c r="D33" s="314">
        <f>C33/B33</f>
        <v>1535.7967816091955</v>
      </c>
      <c r="E33" s="313">
        <f>[12]總表!$Z58</f>
        <v>11272</v>
      </c>
      <c r="F33" s="309">
        <f>E33/E64</f>
        <v>5.7665548006875664E-2</v>
      </c>
      <c r="G33" s="313">
        <f>[12]總表!$AA58</f>
        <v>16309257</v>
      </c>
      <c r="H33" s="309">
        <f>G33/G64</f>
        <v>6.0524304483941221E-2</v>
      </c>
      <c r="I33" s="311">
        <f>G33/E33</f>
        <v>1446.8822746628814</v>
      </c>
    </row>
    <row r="34" spans="1:9" s="294" customFormat="1">
      <c r="A34" s="323" t="s">
        <v>235</v>
      </c>
      <c r="B34" s="313">
        <f>[12]總表!$R59</f>
        <v>0</v>
      </c>
      <c r="C34" s="313">
        <f>[12]總表!$S59</f>
        <v>0</v>
      </c>
      <c r="D34" s="314" t="s">
        <v>180</v>
      </c>
      <c r="E34" s="313">
        <f>[12]總表!$Z59</f>
        <v>0</v>
      </c>
      <c r="F34" s="309">
        <f>E34/E64</f>
        <v>0</v>
      </c>
      <c r="G34" s="313">
        <f>[12]總表!$AA59</f>
        <v>0</v>
      </c>
      <c r="H34" s="309">
        <f>G34/G64</f>
        <v>0</v>
      </c>
      <c r="I34" s="307" t="s">
        <v>180</v>
      </c>
    </row>
    <row r="35" spans="1:9" s="294" customFormat="1">
      <c r="A35" s="323" t="s">
        <v>236</v>
      </c>
      <c r="B35" s="313">
        <f>[12]總表!$R60</f>
        <v>0</v>
      </c>
      <c r="C35" s="313">
        <f>[12]總表!$S60</f>
        <v>0</v>
      </c>
      <c r="D35" s="314" t="s">
        <v>180</v>
      </c>
      <c r="E35" s="313">
        <f>[12]總表!$Z60</f>
        <v>1</v>
      </c>
      <c r="F35" s="309">
        <f>E35/E64</f>
        <v>5.1158222149463862E-6</v>
      </c>
      <c r="G35" s="313">
        <f>[12]總表!$AA60</f>
        <v>1066</v>
      </c>
      <c r="H35" s="309">
        <f>G35/G64</f>
        <v>3.9559685999111635E-6</v>
      </c>
      <c r="I35" s="311">
        <f>G35/E35</f>
        <v>1066</v>
      </c>
    </row>
    <row r="36" spans="1:9" s="294" customFormat="1">
      <c r="A36" s="324" t="s">
        <v>237</v>
      </c>
      <c r="B36" s="313">
        <f>[12]總表!$R61</f>
        <v>0</v>
      </c>
      <c r="C36" s="313">
        <f>[12]總表!$S61</f>
        <v>0</v>
      </c>
      <c r="D36" s="314" t="s">
        <v>180</v>
      </c>
      <c r="E36" s="313">
        <f>[12]總表!$Z61</f>
        <v>9</v>
      </c>
      <c r="F36" s="309">
        <f>E36/E64</f>
        <v>4.6042399934517473E-5</v>
      </c>
      <c r="G36" s="313">
        <f>[12]總表!$AA61</f>
        <v>10605</v>
      </c>
      <c r="H36" s="309">
        <f>G36/G64</f>
        <v>3.9355578801180011E-5</v>
      </c>
      <c r="I36" s="311">
        <f>G36/E36</f>
        <v>1178.3333333333333</v>
      </c>
    </row>
    <row r="37" spans="1:9" s="294" customFormat="1">
      <c r="A37" s="323" t="s">
        <v>238</v>
      </c>
      <c r="B37" s="313">
        <f>[12]總表!$R62</f>
        <v>0</v>
      </c>
      <c r="C37" s="313">
        <f>[12]總表!$S62</f>
        <v>0</v>
      </c>
      <c r="D37" s="314" t="s">
        <v>180</v>
      </c>
      <c r="E37" s="313">
        <f>[12]總表!$Z62</f>
        <v>0</v>
      </c>
      <c r="F37" s="309">
        <f>E37/E64</f>
        <v>0</v>
      </c>
      <c r="G37" s="313">
        <f>[12]總表!$AA62</f>
        <v>0</v>
      </c>
      <c r="H37" s="309">
        <f>G37/G64</f>
        <v>0</v>
      </c>
      <c r="I37" s="307" t="s">
        <v>180</v>
      </c>
    </row>
    <row r="38" spans="1:9" s="294" customFormat="1">
      <c r="A38" s="323" t="s">
        <v>239</v>
      </c>
      <c r="B38" s="313">
        <f>[12]總表!$R63</f>
        <v>0</v>
      </c>
      <c r="C38" s="313">
        <f>[12]總表!$S63</f>
        <v>0</v>
      </c>
      <c r="D38" s="314" t="s">
        <v>180</v>
      </c>
      <c r="E38" s="313">
        <f>[12]總表!$Z63</f>
        <v>0</v>
      </c>
      <c r="F38" s="309">
        <f>E38/E64</f>
        <v>0</v>
      </c>
      <c r="G38" s="313">
        <f>[12]總表!$AA63</f>
        <v>0</v>
      </c>
      <c r="H38" s="309">
        <f>G38/G64</f>
        <v>0</v>
      </c>
      <c r="I38" s="307" t="s">
        <v>180</v>
      </c>
    </row>
    <row r="39" spans="1:9" s="294" customFormat="1">
      <c r="A39" s="323" t="s">
        <v>240</v>
      </c>
      <c r="B39" s="313">
        <f>[12]總表!$R64</f>
        <v>0</v>
      </c>
      <c r="C39" s="313">
        <f>[12]總表!$S64</f>
        <v>0</v>
      </c>
      <c r="D39" s="314" t="s">
        <v>180</v>
      </c>
      <c r="E39" s="313">
        <f>[12]總表!$Z64</f>
        <v>0</v>
      </c>
      <c r="F39" s="309">
        <f>E39/E64</f>
        <v>0</v>
      </c>
      <c r="G39" s="313">
        <f>[12]總表!$AA64</f>
        <v>0</v>
      </c>
      <c r="H39" s="309">
        <f>G39/G64</f>
        <v>0</v>
      </c>
      <c r="I39" s="307" t="s">
        <v>180</v>
      </c>
    </row>
    <row r="40" spans="1:9" s="294" customFormat="1">
      <c r="A40" s="323" t="s">
        <v>241</v>
      </c>
      <c r="B40" s="313">
        <f>[12]總表!$R65</f>
        <v>0</v>
      </c>
      <c r="C40" s="313">
        <f>[12]總表!$S65</f>
        <v>0</v>
      </c>
      <c r="D40" s="314" t="s">
        <v>180</v>
      </c>
      <c r="E40" s="313">
        <f>[12]總表!$Z65</f>
        <v>0</v>
      </c>
      <c r="F40" s="309">
        <f>E40/E64</f>
        <v>0</v>
      </c>
      <c r="G40" s="313">
        <f>[12]總表!$AA65</f>
        <v>0</v>
      </c>
      <c r="H40" s="309">
        <f>G40/G64</f>
        <v>0</v>
      </c>
      <c r="I40" s="307" t="s">
        <v>180</v>
      </c>
    </row>
    <row r="41" spans="1:9" s="294" customFormat="1">
      <c r="A41" s="32" t="s">
        <v>157</v>
      </c>
      <c r="B41" s="313">
        <f>[12]總表!$R66</f>
        <v>0</v>
      </c>
      <c r="C41" s="313">
        <f>[12]總表!$S66</f>
        <v>0</v>
      </c>
      <c r="D41" s="314" t="s">
        <v>180</v>
      </c>
      <c r="E41" s="313">
        <f>[12]總表!$Z66</f>
        <v>0</v>
      </c>
      <c r="F41" s="309">
        <f>E41/E64</f>
        <v>0</v>
      </c>
      <c r="G41" s="313">
        <f>[12]總表!$AA66</f>
        <v>0</v>
      </c>
      <c r="H41" s="309">
        <f>G41/G64</f>
        <v>0</v>
      </c>
      <c r="I41" s="307" t="s">
        <v>180</v>
      </c>
    </row>
    <row r="42" spans="1:9" s="294" customFormat="1">
      <c r="A42" s="32"/>
      <c r="B42" s="37"/>
      <c r="C42" s="38"/>
      <c r="D42" s="296"/>
      <c r="E42" s="316"/>
      <c r="F42" s="317"/>
      <c r="G42" s="316"/>
      <c r="H42" s="317"/>
      <c r="I42" s="318"/>
    </row>
    <row r="43" spans="1:9" s="294" customFormat="1">
      <c r="A43" s="322" t="s">
        <v>45</v>
      </c>
      <c r="B43" s="320">
        <f>SUM(B44:B47)</f>
        <v>260</v>
      </c>
      <c r="C43" s="320">
        <f>SUM(C44:C47)</f>
        <v>491429</v>
      </c>
      <c r="D43" s="314">
        <f>C43/B43</f>
        <v>1890.1115384615384</v>
      </c>
      <c r="E43" s="320">
        <f>SUM(E44:E47)</f>
        <v>8584</v>
      </c>
      <c r="F43" s="309">
        <f>E43/E64</f>
        <v>4.391421789309978E-2</v>
      </c>
      <c r="G43" s="320">
        <f>SUM(G44:G47)</f>
        <v>14618293</v>
      </c>
      <c r="H43" s="309">
        <f>G43/G64</f>
        <v>5.4249069504972949E-2</v>
      </c>
      <c r="I43" s="311">
        <f>G43/E43</f>
        <v>1702.969827586207</v>
      </c>
    </row>
    <row r="44" spans="1:9" s="294" customFormat="1">
      <c r="A44" s="312" t="s">
        <v>46</v>
      </c>
      <c r="B44" s="313">
        <f>[12]總表!$R69</f>
        <v>106</v>
      </c>
      <c r="C44" s="313">
        <f>[12]總表!$S69</f>
        <v>294569</v>
      </c>
      <c r="D44" s="314">
        <f>C44/B44</f>
        <v>2778.9528301886794</v>
      </c>
      <c r="E44" s="313">
        <f>[12]總表!$Z69</f>
        <v>4296</v>
      </c>
      <c r="F44" s="309">
        <f>E44/E64</f>
        <v>2.1977572235409675E-2</v>
      </c>
      <c r="G44" s="313">
        <f>[12]總表!$AA69</f>
        <v>8933746</v>
      </c>
      <c r="H44" s="309">
        <f>G44/G64</f>
        <v>3.3153488419870508E-2</v>
      </c>
      <c r="I44" s="311">
        <f>G44/E44</f>
        <v>2079.5498137802606</v>
      </c>
    </row>
    <row r="45" spans="1:9" s="294" customFormat="1">
      <c r="A45" s="312" t="s">
        <v>47</v>
      </c>
      <c r="B45" s="313">
        <f>[12]總表!$R70</f>
        <v>154</v>
      </c>
      <c r="C45" s="313">
        <f>[12]總表!$S70</f>
        <v>196860</v>
      </c>
      <c r="D45" s="314">
        <f>C45/B45</f>
        <v>1278.3116883116884</v>
      </c>
      <c r="E45" s="313">
        <f>[12]總表!$Z70</f>
        <v>4288</v>
      </c>
      <c r="F45" s="309">
        <f>E45/E64</f>
        <v>2.1936645657690105E-2</v>
      </c>
      <c r="G45" s="313">
        <f>[12]總表!$AA70</f>
        <v>5684547</v>
      </c>
      <c r="H45" s="309">
        <f>G45/G64</f>
        <v>2.1095581085102445E-2</v>
      </c>
      <c r="I45" s="311">
        <f>G45/E45</f>
        <v>1325.6872667910447</v>
      </c>
    </row>
    <row r="46" spans="1:9" s="294" customFormat="1">
      <c r="A46" s="312" t="s">
        <v>48</v>
      </c>
      <c r="B46" s="313">
        <f>[12]總表!$R71</f>
        <v>0</v>
      </c>
      <c r="C46" s="313">
        <f>[12]總表!$S71</f>
        <v>0</v>
      </c>
      <c r="D46" s="314" t="s">
        <v>180</v>
      </c>
      <c r="E46" s="313">
        <f>[12]總表!$Z71</f>
        <v>0</v>
      </c>
      <c r="F46" s="309">
        <f>E46/E64</f>
        <v>0</v>
      </c>
      <c r="G46" s="313">
        <f>[12]總表!$AA71</f>
        <v>0</v>
      </c>
      <c r="H46" s="309">
        <f>G46/G64</f>
        <v>0</v>
      </c>
      <c r="I46" s="307" t="s">
        <v>180</v>
      </c>
    </row>
    <row r="47" spans="1:9" s="294" customFormat="1">
      <c r="A47" s="41" t="s">
        <v>49</v>
      </c>
      <c r="B47" s="313">
        <f>[12]總表!$R72</f>
        <v>0</v>
      </c>
      <c r="C47" s="313">
        <f>[12]總表!$S72</f>
        <v>0</v>
      </c>
      <c r="D47" s="314" t="s">
        <v>180</v>
      </c>
      <c r="E47" s="313">
        <f>[12]總表!$Z72</f>
        <v>0</v>
      </c>
      <c r="F47" s="309">
        <f>E47/E64</f>
        <v>0</v>
      </c>
      <c r="G47" s="313">
        <f>[12]總表!$AA72</f>
        <v>0</v>
      </c>
      <c r="H47" s="309">
        <f>G47/G64</f>
        <v>0</v>
      </c>
      <c r="I47" s="307" t="s">
        <v>180</v>
      </c>
    </row>
    <row r="48" spans="1:9" s="294" customFormat="1">
      <c r="A48" s="41"/>
      <c r="B48" s="313"/>
      <c r="C48" s="38"/>
      <c r="D48" s="41"/>
      <c r="E48" s="316"/>
      <c r="F48" s="317"/>
      <c r="G48" s="316"/>
      <c r="H48" s="317"/>
      <c r="I48" s="318"/>
    </row>
    <row r="49" spans="1:9" s="294" customFormat="1">
      <c r="A49" s="322" t="s">
        <v>50</v>
      </c>
      <c r="B49" s="320">
        <f>SUM(B50:B62)</f>
        <v>1521</v>
      </c>
      <c r="C49" s="320">
        <f>SUM(C50:C62)</f>
        <v>3055586</v>
      </c>
      <c r="D49" s="314">
        <f>C49/B49</f>
        <v>2008.9322813938199</v>
      </c>
      <c r="E49" s="320">
        <f>SUM(E50:E62)</f>
        <v>13496</v>
      </c>
      <c r="F49" s="309">
        <f>E49/E64</f>
        <v>6.9043136612916431E-2</v>
      </c>
      <c r="G49" s="320">
        <f>SUM(G50:G62)</f>
        <v>24603428</v>
      </c>
      <c r="H49" s="309">
        <f>G49/G64</f>
        <v>9.1304304519864085E-2</v>
      </c>
      <c r="I49" s="311">
        <f>G49/E49</f>
        <v>1823.0163011262596</v>
      </c>
    </row>
    <row r="50" spans="1:9" s="294" customFormat="1">
      <c r="A50" s="312" t="s">
        <v>51</v>
      </c>
      <c r="B50" s="313">
        <f>[12]總表!$R14</f>
        <v>218</v>
      </c>
      <c r="C50" s="313">
        <f>[12]總表!$S14</f>
        <v>292415</v>
      </c>
      <c r="D50" s="314">
        <f>C50/B50</f>
        <v>1341.3532110091744</v>
      </c>
      <c r="E50" s="313">
        <f>[12]總表!$Z14</f>
        <v>1346</v>
      </c>
      <c r="F50" s="309">
        <f>E50/E64</f>
        <v>6.8858967013178361E-3</v>
      </c>
      <c r="G50" s="313">
        <f>[12]總表!$AA14</f>
        <v>1572539</v>
      </c>
      <c r="H50" s="309">
        <f>G50/G64</f>
        <v>5.8357550714218586E-3</v>
      </c>
      <c r="I50" s="311">
        <f>G50/E50</f>
        <v>1168.3053491827638</v>
      </c>
    </row>
    <row r="51" spans="1:9" s="294" customFormat="1">
      <c r="A51" s="312" t="s">
        <v>52</v>
      </c>
      <c r="B51" s="313">
        <f>[12]總表!$R135</f>
        <v>0</v>
      </c>
      <c r="C51" s="313">
        <f>[12]總表!$S135</f>
        <v>0</v>
      </c>
      <c r="D51" s="314" t="s">
        <v>180</v>
      </c>
      <c r="E51" s="313">
        <f>[12]總表!$Z135</f>
        <v>0</v>
      </c>
      <c r="F51" s="309">
        <f>E51/E64</f>
        <v>0</v>
      </c>
      <c r="G51" s="313">
        <f>[12]總表!$AA135</f>
        <v>0</v>
      </c>
      <c r="H51" s="309">
        <f>G51/G64</f>
        <v>0</v>
      </c>
      <c r="I51" s="307" t="s">
        <v>180</v>
      </c>
    </row>
    <row r="52" spans="1:9" s="294" customFormat="1">
      <c r="A52" s="312" t="s">
        <v>53</v>
      </c>
      <c r="B52" s="313">
        <f>[12]總表!$R103</f>
        <v>33</v>
      </c>
      <c r="C52" s="313">
        <f>[12]總表!$S103</f>
        <v>88164</v>
      </c>
      <c r="D52" s="314">
        <f>C52/B52</f>
        <v>2671.6363636363635</v>
      </c>
      <c r="E52" s="313">
        <f>[12]總表!$Z103</f>
        <v>213</v>
      </c>
      <c r="F52" s="309">
        <f>E52/E64</f>
        <v>1.0896701317835802E-3</v>
      </c>
      <c r="G52" s="313">
        <f>[12]總表!$AA103</f>
        <v>380121</v>
      </c>
      <c r="H52" s="309">
        <f>G52/G64</f>
        <v>1.4106442215448701E-3</v>
      </c>
      <c r="I52" s="311">
        <f>G52/E52</f>
        <v>1784.605633802817</v>
      </c>
    </row>
    <row r="53" spans="1:9" s="294" customFormat="1">
      <c r="A53" s="41" t="s">
        <v>54</v>
      </c>
      <c r="B53" s="313">
        <f>[12]總表!$R104</f>
        <v>20</v>
      </c>
      <c r="C53" s="313">
        <f>[12]總表!$S104</f>
        <v>40500</v>
      </c>
      <c r="D53" s="314">
        <f>C53/B53</f>
        <v>2025</v>
      </c>
      <c r="E53" s="313">
        <f>[12]總表!$Z104</f>
        <v>122</v>
      </c>
      <c r="F53" s="309">
        <f>E53/E64</f>
        <v>6.2413031022345909E-4</v>
      </c>
      <c r="G53" s="313">
        <f>[12]總表!$AA104</f>
        <v>169013</v>
      </c>
      <c r="H53" s="309">
        <f>G53/G64</f>
        <v>6.2721399716396387E-4</v>
      </c>
      <c r="I53" s="311">
        <f t="shared" ref="I53:I59" si="3">G53/E53</f>
        <v>1385.3524590163934</v>
      </c>
    </row>
    <row r="54" spans="1:9" s="294" customFormat="1">
      <c r="A54" s="312" t="s">
        <v>55</v>
      </c>
      <c r="B54" s="313">
        <f>[12]總表!$R110</f>
        <v>94</v>
      </c>
      <c r="C54" s="313">
        <f>[12]總表!$S110</f>
        <v>188921</v>
      </c>
      <c r="D54" s="314">
        <f>C54/B54</f>
        <v>2009.7978723404256</v>
      </c>
      <c r="E54" s="313">
        <f>[12]總表!$Z110</f>
        <v>346</v>
      </c>
      <c r="F54" s="309">
        <f>E54/E64</f>
        <v>1.7700744863714496E-3</v>
      </c>
      <c r="G54" s="313">
        <f>[12]總表!$AA110</f>
        <v>664249</v>
      </c>
      <c r="H54" s="309">
        <f>G54/G64</f>
        <v>2.4650545839797287E-3</v>
      </c>
      <c r="I54" s="311">
        <f t="shared" si="3"/>
        <v>1919.7947976878613</v>
      </c>
    </row>
    <row r="55" spans="1:9" s="294" customFormat="1">
      <c r="A55" s="312" t="s">
        <v>242</v>
      </c>
      <c r="B55" s="313">
        <f>[12]總表!$R84</f>
        <v>600</v>
      </c>
      <c r="C55" s="313">
        <f>[12]總表!$S84</f>
        <v>1375436</v>
      </c>
      <c r="D55" s="314">
        <f>C55/B55</f>
        <v>2292.3933333333334</v>
      </c>
      <c r="E55" s="313">
        <f>[12]總表!$Z84</f>
        <v>4963</v>
      </c>
      <c r="F55" s="309">
        <f>E55/E64</f>
        <v>2.5389825652778916E-2</v>
      </c>
      <c r="G55" s="313">
        <f>[12]總表!$AA84</f>
        <v>9805352</v>
      </c>
      <c r="H55" s="309">
        <f>G55/G64</f>
        <v>3.6388053117332203E-2</v>
      </c>
      <c r="I55" s="311">
        <f t="shared" si="3"/>
        <v>1975.6905097723152</v>
      </c>
    </row>
    <row r="56" spans="1:9" s="294" customFormat="1">
      <c r="A56" s="41" t="s">
        <v>57</v>
      </c>
      <c r="B56" s="313">
        <f>[12]總表!$R137</f>
        <v>0</v>
      </c>
      <c r="C56" s="313">
        <f>[12]總表!$S137</f>
        <v>0</v>
      </c>
      <c r="D56" s="314" t="s">
        <v>180</v>
      </c>
      <c r="E56" s="313">
        <f>[12]總表!$Z137</f>
        <v>261</v>
      </c>
      <c r="F56" s="309">
        <f>E56/E64</f>
        <v>1.3352295981010067E-3</v>
      </c>
      <c r="G56" s="313">
        <f>[12]總表!$AA137</f>
        <v>642220</v>
      </c>
      <c r="H56" s="309">
        <f>G56/G64</f>
        <v>2.3833040846481684E-3</v>
      </c>
      <c r="I56" s="311">
        <f t="shared" si="3"/>
        <v>2460.6130268199236</v>
      </c>
    </row>
    <row r="57" spans="1:9" s="294" customFormat="1">
      <c r="A57" s="41" t="s">
        <v>243</v>
      </c>
      <c r="B57" s="313">
        <f>[12]總表!$R31</f>
        <v>0</v>
      </c>
      <c r="C57" s="313">
        <f>[12]總表!$S31</f>
        <v>0</v>
      </c>
      <c r="D57" s="314" t="s">
        <v>180</v>
      </c>
      <c r="E57" s="313">
        <f>[12]總表!$Z31</f>
        <v>53</v>
      </c>
      <c r="F57" s="309">
        <v>0</v>
      </c>
      <c r="G57" s="313">
        <f>[12]總表!$AA31</f>
        <v>104472</v>
      </c>
      <c r="H57" s="309">
        <v>0</v>
      </c>
      <c r="I57" s="311">
        <f t="shared" si="3"/>
        <v>1971.1698113207547</v>
      </c>
    </row>
    <row r="58" spans="1:9" s="294" customFormat="1">
      <c r="A58" s="41" t="s">
        <v>59</v>
      </c>
      <c r="B58" s="313">
        <f>[12]總表!$R18</f>
        <v>85</v>
      </c>
      <c r="C58" s="313">
        <f>[12]總表!$S18</f>
        <v>174791</v>
      </c>
      <c r="D58" s="314">
        <f>C58/B58</f>
        <v>2056.3647058823531</v>
      </c>
      <c r="E58" s="313">
        <f>[12]總表!$Z18</f>
        <v>2086</v>
      </c>
      <c r="F58" s="309">
        <v>0</v>
      </c>
      <c r="G58" s="313">
        <f>[12]總表!$AA18</f>
        <v>4773626</v>
      </c>
      <c r="H58" s="309">
        <v>0</v>
      </c>
      <c r="I58" s="311">
        <f t="shared" si="3"/>
        <v>2288.4113135186963</v>
      </c>
    </row>
    <row r="59" spans="1:9" s="294" customFormat="1">
      <c r="A59" s="41" t="s">
        <v>60</v>
      </c>
      <c r="B59" s="313">
        <f>[12]總表!$R76</f>
        <v>0</v>
      </c>
      <c r="C59" s="313">
        <f>[12]總表!$S76</f>
        <v>0</v>
      </c>
      <c r="D59" s="314" t="s">
        <v>180</v>
      </c>
      <c r="E59" s="313">
        <f>[12]總表!$Z76</f>
        <v>30</v>
      </c>
      <c r="F59" s="309">
        <v>0</v>
      </c>
      <c r="G59" s="313">
        <f>[12]總表!$AA76</f>
        <v>22784</v>
      </c>
      <c r="H59" s="309">
        <v>0</v>
      </c>
      <c r="I59" s="311">
        <f t="shared" si="3"/>
        <v>759.4666666666667</v>
      </c>
    </row>
    <row r="60" spans="1:9" s="294" customFormat="1">
      <c r="A60" s="41" t="s">
        <v>244</v>
      </c>
      <c r="B60" s="313">
        <f>[12]總表!$R80</f>
        <v>0</v>
      </c>
      <c r="C60" s="313">
        <f>[12]總表!$S80</f>
        <v>0</v>
      </c>
      <c r="D60" s="314" t="s">
        <v>180</v>
      </c>
      <c r="E60" s="313">
        <f>[12]總表!$Z80</f>
        <v>0</v>
      </c>
      <c r="F60" s="309">
        <v>0</v>
      </c>
      <c r="G60" s="313">
        <f>[12]總表!$AA80</f>
        <v>0</v>
      </c>
      <c r="H60" s="309">
        <v>0</v>
      </c>
      <c r="I60" s="307" t="s">
        <v>180</v>
      </c>
    </row>
    <row r="61" spans="1:9" s="294" customFormat="1">
      <c r="A61" s="41" t="s">
        <v>245</v>
      </c>
      <c r="B61" s="313">
        <f>[12]總表!$R86</f>
        <v>281</v>
      </c>
      <c r="C61" s="313">
        <f>[12]總表!$S86</f>
        <v>486045</v>
      </c>
      <c r="D61" s="314">
        <f>C61/B61</f>
        <v>1729.6975088967972</v>
      </c>
      <c r="E61" s="313">
        <f>[12]總表!$Z86</f>
        <v>3680</v>
      </c>
      <c r="F61" s="309">
        <v>0</v>
      </c>
      <c r="G61" s="313">
        <f>[12]總表!$AA86</f>
        <v>5765075</v>
      </c>
      <c r="H61" s="309">
        <v>0</v>
      </c>
      <c r="I61" s="311">
        <f>G61/E61</f>
        <v>1566.5964673913043</v>
      </c>
    </row>
    <row r="62" spans="1:9" s="294" customFormat="1">
      <c r="A62" s="41" t="s">
        <v>246</v>
      </c>
      <c r="B62" s="313">
        <f>[12]總表!$R150</f>
        <v>190</v>
      </c>
      <c r="C62" s="313">
        <f>[12]總表!$S150</f>
        <v>409314</v>
      </c>
      <c r="D62" s="314">
        <f>C62/B62</f>
        <v>2154.2842105263157</v>
      </c>
      <c r="E62" s="313">
        <f>[12]總表!$Z150</f>
        <v>396</v>
      </c>
      <c r="F62" s="317">
        <v>0</v>
      </c>
      <c r="G62" s="313">
        <f>[12]總表!$AA150</f>
        <v>703977</v>
      </c>
      <c r="H62" s="317">
        <v>0</v>
      </c>
      <c r="I62" s="311">
        <f>G62/E62</f>
        <v>1777.719696969697</v>
      </c>
    </row>
    <row r="63" spans="1:9" s="294" customFormat="1">
      <c r="A63" s="41" t="s">
        <v>68</v>
      </c>
      <c r="B63" s="37">
        <f>B64-B49-B43-B13-B8</f>
        <v>58</v>
      </c>
      <c r="C63" s="37">
        <f>C64-C49-C43-C13-C8</f>
        <v>150246</v>
      </c>
      <c r="D63" s="314">
        <f>C63/B63</f>
        <v>2590.4482758620688</v>
      </c>
      <c r="E63" s="316">
        <f>E64-E49-E43-E13-E8</f>
        <v>970</v>
      </c>
      <c r="F63" s="317">
        <f>E63/$E$64</f>
        <v>4.9623475484979942E-3</v>
      </c>
      <c r="G63" s="316">
        <f>G64-G49-G43-G13-G8</f>
        <v>1803395</v>
      </c>
      <c r="H63" s="317">
        <f>G63/$G$64</f>
        <v>6.6924709129801063E-3</v>
      </c>
      <c r="I63" s="311">
        <f>G63/E63</f>
        <v>1859.1701030927834</v>
      </c>
    </row>
    <row r="64" spans="1:9" s="294" customFormat="1">
      <c r="A64" s="319" t="s">
        <v>69</v>
      </c>
      <c r="B64" s="325">
        <f>[12]總表!$R$11</f>
        <v>21566</v>
      </c>
      <c r="C64" s="320">
        <f>[12]總表!$S$11</f>
        <v>27092492</v>
      </c>
      <c r="D64" s="314">
        <f>C64/B64</f>
        <v>1256.2594825187796</v>
      </c>
      <c r="E64" s="313">
        <f>[12]總表!$Z11</f>
        <v>195472</v>
      </c>
      <c r="F64" s="309">
        <f>E64/$E$64</f>
        <v>1</v>
      </c>
      <c r="G64" s="320">
        <f>[12]總表!$AA$11</f>
        <v>269466244</v>
      </c>
      <c r="H64" s="309">
        <f>G64/$G$64</f>
        <v>1</v>
      </c>
      <c r="I64" s="311">
        <f>G64/E64</f>
        <v>1378.5413972333633</v>
      </c>
    </row>
    <row r="65" spans="1:9" s="294" customFormat="1" ht="15" customHeight="1">
      <c r="A65" s="326"/>
      <c r="B65" s="327"/>
      <c r="C65" s="328"/>
      <c r="D65" s="329"/>
      <c r="E65" s="330"/>
      <c r="F65" s="331"/>
      <c r="G65" s="328"/>
      <c r="H65" s="331"/>
      <c r="I65" s="332"/>
    </row>
    <row r="66" spans="1:9" s="294" customFormat="1">
      <c r="A66" s="333" t="s">
        <v>247</v>
      </c>
      <c r="B66" s="334"/>
      <c r="C66" s="334"/>
      <c r="D66" s="334"/>
    </row>
  </sheetData>
  <phoneticPr fontId="3" type="noConversion"/>
  <pageMargins left="0.51181102362204722" right="0.11811023622047245" top="0.35433070866141736" bottom="0.15748031496062992" header="0.31496062992125984" footer="0.31496062992125984"/>
  <pageSetup paperSize="9"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66"/>
  <sheetViews>
    <sheetView workbookViewId="0">
      <selection activeCell="E11" sqref="E11"/>
    </sheetView>
  </sheetViews>
  <sheetFormatPr defaultRowHeight="16.2"/>
  <cols>
    <col min="1" max="1" width="19.44140625" style="340" customWidth="1"/>
    <col min="2" max="2" width="12.109375" style="340" customWidth="1"/>
    <col min="3" max="3" width="12.109375" style="341" customWidth="1"/>
    <col min="4" max="4" width="13.77734375" style="342" customWidth="1"/>
    <col min="5" max="5" width="14.6640625" style="340" customWidth="1"/>
    <col min="6" max="6" width="15.109375" style="341" customWidth="1"/>
    <col min="7" max="7" width="12.21875" style="414" customWidth="1"/>
    <col min="8" max="8" width="12.44140625" style="340" customWidth="1"/>
    <col min="9" max="9" width="12.21875" style="340" customWidth="1"/>
    <col min="10" max="10" width="11.6640625" style="340" customWidth="1"/>
    <col min="11" max="256" width="8.88671875" style="340"/>
    <col min="257" max="257" width="19.44140625" style="340" customWidth="1"/>
    <col min="258" max="259" width="12.109375" style="340" customWidth="1"/>
    <col min="260" max="260" width="13.77734375" style="340" customWidth="1"/>
    <col min="261" max="261" width="14.6640625" style="340" customWidth="1"/>
    <col min="262" max="262" width="15.109375" style="340" customWidth="1"/>
    <col min="263" max="263" width="12.21875" style="340" customWidth="1"/>
    <col min="264" max="264" width="12.44140625" style="340" customWidth="1"/>
    <col min="265" max="265" width="12.21875" style="340" customWidth="1"/>
    <col min="266" max="266" width="11.6640625" style="340" customWidth="1"/>
    <col min="267" max="512" width="8.88671875" style="340"/>
    <col min="513" max="513" width="19.44140625" style="340" customWidth="1"/>
    <col min="514" max="515" width="12.109375" style="340" customWidth="1"/>
    <col min="516" max="516" width="13.77734375" style="340" customWidth="1"/>
    <col min="517" max="517" width="14.6640625" style="340" customWidth="1"/>
    <col min="518" max="518" width="15.109375" style="340" customWidth="1"/>
    <col min="519" max="519" width="12.21875" style="340" customWidth="1"/>
    <col min="520" max="520" width="12.44140625" style="340" customWidth="1"/>
    <col min="521" max="521" width="12.21875" style="340" customWidth="1"/>
    <col min="522" max="522" width="11.6640625" style="340" customWidth="1"/>
    <col min="523" max="768" width="8.88671875" style="340"/>
    <col min="769" max="769" width="19.44140625" style="340" customWidth="1"/>
    <col min="770" max="771" width="12.109375" style="340" customWidth="1"/>
    <col min="772" max="772" width="13.77734375" style="340" customWidth="1"/>
    <col min="773" max="773" width="14.6640625" style="340" customWidth="1"/>
    <col min="774" max="774" width="15.109375" style="340" customWidth="1"/>
    <col min="775" max="775" width="12.21875" style="340" customWidth="1"/>
    <col min="776" max="776" width="12.44140625" style="340" customWidth="1"/>
    <col min="777" max="777" width="12.21875" style="340" customWidth="1"/>
    <col min="778" max="778" width="11.6640625" style="340" customWidth="1"/>
    <col min="779" max="1024" width="8.88671875" style="340"/>
    <col min="1025" max="1025" width="19.44140625" style="340" customWidth="1"/>
    <col min="1026" max="1027" width="12.109375" style="340" customWidth="1"/>
    <col min="1028" max="1028" width="13.77734375" style="340" customWidth="1"/>
    <col min="1029" max="1029" width="14.6640625" style="340" customWidth="1"/>
    <col min="1030" max="1030" width="15.109375" style="340" customWidth="1"/>
    <col min="1031" max="1031" width="12.21875" style="340" customWidth="1"/>
    <col min="1032" max="1032" width="12.44140625" style="340" customWidth="1"/>
    <col min="1033" max="1033" width="12.21875" style="340" customWidth="1"/>
    <col min="1034" max="1034" width="11.6640625" style="340" customWidth="1"/>
    <col min="1035" max="1280" width="8.88671875" style="340"/>
    <col min="1281" max="1281" width="19.44140625" style="340" customWidth="1"/>
    <col min="1282" max="1283" width="12.109375" style="340" customWidth="1"/>
    <col min="1284" max="1284" width="13.77734375" style="340" customWidth="1"/>
    <col min="1285" max="1285" width="14.6640625" style="340" customWidth="1"/>
    <col min="1286" max="1286" width="15.109375" style="340" customWidth="1"/>
    <col min="1287" max="1287" width="12.21875" style="340" customWidth="1"/>
    <col min="1288" max="1288" width="12.44140625" style="340" customWidth="1"/>
    <col min="1289" max="1289" width="12.21875" style="340" customWidth="1"/>
    <col min="1290" max="1290" width="11.6640625" style="340" customWidth="1"/>
    <col min="1291" max="1536" width="8.88671875" style="340"/>
    <col min="1537" max="1537" width="19.44140625" style="340" customWidth="1"/>
    <col min="1538" max="1539" width="12.109375" style="340" customWidth="1"/>
    <col min="1540" max="1540" width="13.77734375" style="340" customWidth="1"/>
    <col min="1541" max="1541" width="14.6640625" style="340" customWidth="1"/>
    <col min="1542" max="1542" width="15.109375" style="340" customWidth="1"/>
    <col min="1543" max="1543" width="12.21875" style="340" customWidth="1"/>
    <col min="1544" max="1544" width="12.44140625" style="340" customWidth="1"/>
    <col min="1545" max="1545" width="12.21875" style="340" customWidth="1"/>
    <col min="1546" max="1546" width="11.6640625" style="340" customWidth="1"/>
    <col min="1547" max="1792" width="8.88671875" style="340"/>
    <col min="1793" max="1793" width="19.44140625" style="340" customWidth="1"/>
    <col min="1794" max="1795" width="12.109375" style="340" customWidth="1"/>
    <col min="1796" max="1796" width="13.77734375" style="340" customWidth="1"/>
    <col min="1797" max="1797" width="14.6640625" style="340" customWidth="1"/>
    <col min="1798" max="1798" width="15.109375" style="340" customWidth="1"/>
    <col min="1799" max="1799" width="12.21875" style="340" customWidth="1"/>
    <col min="1800" max="1800" width="12.44140625" style="340" customWidth="1"/>
    <col min="1801" max="1801" width="12.21875" style="340" customWidth="1"/>
    <col min="1802" max="1802" width="11.6640625" style="340" customWidth="1"/>
    <col min="1803" max="2048" width="8.88671875" style="340"/>
    <col min="2049" max="2049" width="19.44140625" style="340" customWidth="1"/>
    <col min="2050" max="2051" width="12.109375" style="340" customWidth="1"/>
    <col min="2052" max="2052" width="13.77734375" style="340" customWidth="1"/>
    <col min="2053" max="2053" width="14.6640625" style="340" customWidth="1"/>
    <col min="2054" max="2054" width="15.109375" style="340" customWidth="1"/>
    <col min="2055" max="2055" width="12.21875" style="340" customWidth="1"/>
    <col min="2056" max="2056" width="12.44140625" style="340" customWidth="1"/>
    <col min="2057" max="2057" width="12.21875" style="340" customWidth="1"/>
    <col min="2058" max="2058" width="11.6640625" style="340" customWidth="1"/>
    <col min="2059" max="2304" width="8.88671875" style="340"/>
    <col min="2305" max="2305" width="19.44140625" style="340" customWidth="1"/>
    <col min="2306" max="2307" width="12.109375" style="340" customWidth="1"/>
    <col min="2308" max="2308" width="13.77734375" style="340" customWidth="1"/>
    <col min="2309" max="2309" width="14.6640625" style="340" customWidth="1"/>
    <col min="2310" max="2310" width="15.109375" style="340" customWidth="1"/>
    <col min="2311" max="2311" width="12.21875" style="340" customWidth="1"/>
    <col min="2312" max="2312" width="12.44140625" style="340" customWidth="1"/>
    <col min="2313" max="2313" width="12.21875" style="340" customWidth="1"/>
    <col min="2314" max="2314" width="11.6640625" style="340" customWidth="1"/>
    <col min="2315" max="2560" width="8.88671875" style="340"/>
    <col min="2561" max="2561" width="19.44140625" style="340" customWidth="1"/>
    <col min="2562" max="2563" width="12.109375" style="340" customWidth="1"/>
    <col min="2564" max="2564" width="13.77734375" style="340" customWidth="1"/>
    <col min="2565" max="2565" width="14.6640625" style="340" customWidth="1"/>
    <col min="2566" max="2566" width="15.109375" style="340" customWidth="1"/>
    <col min="2567" max="2567" width="12.21875" style="340" customWidth="1"/>
    <col min="2568" max="2568" width="12.44140625" style="340" customWidth="1"/>
    <col min="2569" max="2569" width="12.21875" style="340" customWidth="1"/>
    <col min="2570" max="2570" width="11.6640625" style="340" customWidth="1"/>
    <col min="2571" max="2816" width="8.88671875" style="340"/>
    <col min="2817" max="2817" width="19.44140625" style="340" customWidth="1"/>
    <col min="2818" max="2819" width="12.109375" style="340" customWidth="1"/>
    <col min="2820" max="2820" width="13.77734375" style="340" customWidth="1"/>
    <col min="2821" max="2821" width="14.6640625" style="340" customWidth="1"/>
    <col min="2822" max="2822" width="15.109375" style="340" customWidth="1"/>
    <col min="2823" max="2823" width="12.21875" style="340" customWidth="1"/>
    <col min="2824" max="2824" width="12.44140625" style="340" customWidth="1"/>
    <col min="2825" max="2825" width="12.21875" style="340" customWidth="1"/>
    <col min="2826" max="2826" width="11.6640625" style="340" customWidth="1"/>
    <col min="2827" max="3072" width="8.88671875" style="340"/>
    <col min="3073" max="3073" width="19.44140625" style="340" customWidth="1"/>
    <col min="3074" max="3075" width="12.109375" style="340" customWidth="1"/>
    <col min="3076" max="3076" width="13.77734375" style="340" customWidth="1"/>
    <col min="3077" max="3077" width="14.6640625" style="340" customWidth="1"/>
    <col min="3078" max="3078" width="15.109375" style="340" customWidth="1"/>
    <col min="3079" max="3079" width="12.21875" style="340" customWidth="1"/>
    <col min="3080" max="3080" width="12.44140625" style="340" customWidth="1"/>
    <col min="3081" max="3081" width="12.21875" style="340" customWidth="1"/>
    <col min="3082" max="3082" width="11.6640625" style="340" customWidth="1"/>
    <col min="3083" max="3328" width="8.88671875" style="340"/>
    <col min="3329" max="3329" width="19.44140625" style="340" customWidth="1"/>
    <col min="3330" max="3331" width="12.109375" style="340" customWidth="1"/>
    <col min="3332" max="3332" width="13.77734375" style="340" customWidth="1"/>
    <col min="3333" max="3333" width="14.6640625" style="340" customWidth="1"/>
    <col min="3334" max="3334" width="15.109375" style="340" customWidth="1"/>
    <col min="3335" max="3335" width="12.21875" style="340" customWidth="1"/>
    <col min="3336" max="3336" width="12.44140625" style="340" customWidth="1"/>
    <col min="3337" max="3337" width="12.21875" style="340" customWidth="1"/>
    <col min="3338" max="3338" width="11.6640625" style="340" customWidth="1"/>
    <col min="3339" max="3584" width="8.88671875" style="340"/>
    <col min="3585" max="3585" width="19.44140625" style="340" customWidth="1"/>
    <col min="3586" max="3587" width="12.109375" style="340" customWidth="1"/>
    <col min="3588" max="3588" width="13.77734375" style="340" customWidth="1"/>
    <col min="3589" max="3589" width="14.6640625" style="340" customWidth="1"/>
    <col min="3590" max="3590" width="15.109375" style="340" customWidth="1"/>
    <col min="3591" max="3591" width="12.21875" style="340" customWidth="1"/>
    <col min="3592" max="3592" width="12.44140625" style="340" customWidth="1"/>
    <col min="3593" max="3593" width="12.21875" style="340" customWidth="1"/>
    <col min="3594" max="3594" width="11.6640625" style="340" customWidth="1"/>
    <col min="3595" max="3840" width="8.88671875" style="340"/>
    <col min="3841" max="3841" width="19.44140625" style="340" customWidth="1"/>
    <col min="3842" max="3843" width="12.109375" style="340" customWidth="1"/>
    <col min="3844" max="3844" width="13.77734375" style="340" customWidth="1"/>
    <col min="3845" max="3845" width="14.6640625" style="340" customWidth="1"/>
    <col min="3846" max="3846" width="15.109375" style="340" customWidth="1"/>
    <col min="3847" max="3847" width="12.21875" style="340" customWidth="1"/>
    <col min="3848" max="3848" width="12.44140625" style="340" customWidth="1"/>
    <col min="3849" max="3849" width="12.21875" style="340" customWidth="1"/>
    <col min="3850" max="3850" width="11.6640625" style="340" customWidth="1"/>
    <col min="3851" max="4096" width="8.88671875" style="340"/>
    <col min="4097" max="4097" width="19.44140625" style="340" customWidth="1"/>
    <col min="4098" max="4099" width="12.109375" style="340" customWidth="1"/>
    <col min="4100" max="4100" width="13.77734375" style="340" customWidth="1"/>
    <col min="4101" max="4101" width="14.6640625" style="340" customWidth="1"/>
    <col min="4102" max="4102" width="15.109375" style="340" customWidth="1"/>
    <col min="4103" max="4103" width="12.21875" style="340" customWidth="1"/>
    <col min="4104" max="4104" width="12.44140625" style="340" customWidth="1"/>
    <col min="4105" max="4105" width="12.21875" style="340" customWidth="1"/>
    <col min="4106" max="4106" width="11.6640625" style="340" customWidth="1"/>
    <col min="4107" max="4352" width="8.88671875" style="340"/>
    <col min="4353" max="4353" width="19.44140625" style="340" customWidth="1"/>
    <col min="4354" max="4355" width="12.109375" style="340" customWidth="1"/>
    <col min="4356" max="4356" width="13.77734375" style="340" customWidth="1"/>
    <col min="4357" max="4357" width="14.6640625" style="340" customWidth="1"/>
    <col min="4358" max="4358" width="15.109375" style="340" customWidth="1"/>
    <col min="4359" max="4359" width="12.21875" style="340" customWidth="1"/>
    <col min="4360" max="4360" width="12.44140625" style="340" customWidth="1"/>
    <col min="4361" max="4361" width="12.21875" style="340" customWidth="1"/>
    <col min="4362" max="4362" width="11.6640625" style="340" customWidth="1"/>
    <col min="4363" max="4608" width="8.88671875" style="340"/>
    <col min="4609" max="4609" width="19.44140625" style="340" customWidth="1"/>
    <col min="4610" max="4611" width="12.109375" style="340" customWidth="1"/>
    <col min="4612" max="4612" width="13.77734375" style="340" customWidth="1"/>
    <col min="4613" max="4613" width="14.6640625" style="340" customWidth="1"/>
    <col min="4614" max="4614" width="15.109375" style="340" customWidth="1"/>
    <col min="4615" max="4615" width="12.21875" style="340" customWidth="1"/>
    <col min="4616" max="4616" width="12.44140625" style="340" customWidth="1"/>
    <col min="4617" max="4617" width="12.21875" style="340" customWidth="1"/>
    <col min="4618" max="4618" width="11.6640625" style="340" customWidth="1"/>
    <col min="4619" max="4864" width="8.88671875" style="340"/>
    <col min="4865" max="4865" width="19.44140625" style="340" customWidth="1"/>
    <col min="4866" max="4867" width="12.109375" style="340" customWidth="1"/>
    <col min="4868" max="4868" width="13.77734375" style="340" customWidth="1"/>
    <col min="4869" max="4869" width="14.6640625" style="340" customWidth="1"/>
    <col min="4870" max="4870" width="15.109375" style="340" customWidth="1"/>
    <col min="4871" max="4871" width="12.21875" style="340" customWidth="1"/>
    <col min="4872" max="4872" width="12.44140625" style="340" customWidth="1"/>
    <col min="4873" max="4873" width="12.21875" style="340" customWidth="1"/>
    <col min="4874" max="4874" width="11.6640625" style="340" customWidth="1"/>
    <col min="4875" max="5120" width="8.88671875" style="340"/>
    <col min="5121" max="5121" width="19.44140625" style="340" customWidth="1"/>
    <col min="5122" max="5123" width="12.109375" style="340" customWidth="1"/>
    <col min="5124" max="5124" width="13.77734375" style="340" customWidth="1"/>
    <col min="5125" max="5125" width="14.6640625" style="340" customWidth="1"/>
    <col min="5126" max="5126" width="15.109375" style="340" customWidth="1"/>
    <col min="5127" max="5127" width="12.21875" style="340" customWidth="1"/>
    <col min="5128" max="5128" width="12.44140625" style="340" customWidth="1"/>
    <col min="5129" max="5129" width="12.21875" style="340" customWidth="1"/>
    <col min="5130" max="5130" width="11.6640625" style="340" customWidth="1"/>
    <col min="5131" max="5376" width="8.88671875" style="340"/>
    <col min="5377" max="5377" width="19.44140625" style="340" customWidth="1"/>
    <col min="5378" max="5379" width="12.109375" style="340" customWidth="1"/>
    <col min="5380" max="5380" width="13.77734375" style="340" customWidth="1"/>
    <col min="5381" max="5381" width="14.6640625" style="340" customWidth="1"/>
    <col min="5382" max="5382" width="15.109375" style="340" customWidth="1"/>
    <col min="5383" max="5383" width="12.21875" style="340" customWidth="1"/>
    <col min="5384" max="5384" width="12.44140625" style="340" customWidth="1"/>
    <col min="5385" max="5385" width="12.21875" style="340" customWidth="1"/>
    <col min="5386" max="5386" width="11.6640625" style="340" customWidth="1"/>
    <col min="5387" max="5632" width="8.88671875" style="340"/>
    <col min="5633" max="5633" width="19.44140625" style="340" customWidth="1"/>
    <col min="5634" max="5635" width="12.109375" style="340" customWidth="1"/>
    <col min="5636" max="5636" width="13.77734375" style="340" customWidth="1"/>
    <col min="5637" max="5637" width="14.6640625" style="340" customWidth="1"/>
    <col min="5638" max="5638" width="15.109375" style="340" customWidth="1"/>
    <col min="5639" max="5639" width="12.21875" style="340" customWidth="1"/>
    <col min="5640" max="5640" width="12.44140625" style="340" customWidth="1"/>
    <col min="5641" max="5641" width="12.21875" style="340" customWidth="1"/>
    <col min="5642" max="5642" width="11.6640625" style="340" customWidth="1"/>
    <col min="5643" max="5888" width="8.88671875" style="340"/>
    <col min="5889" max="5889" width="19.44140625" style="340" customWidth="1"/>
    <col min="5890" max="5891" width="12.109375" style="340" customWidth="1"/>
    <col min="5892" max="5892" width="13.77734375" style="340" customWidth="1"/>
    <col min="5893" max="5893" width="14.6640625" style="340" customWidth="1"/>
    <col min="5894" max="5894" width="15.109375" style="340" customWidth="1"/>
    <col min="5895" max="5895" width="12.21875" style="340" customWidth="1"/>
    <col min="5896" max="5896" width="12.44140625" style="340" customWidth="1"/>
    <col min="5897" max="5897" width="12.21875" style="340" customWidth="1"/>
    <col min="5898" max="5898" width="11.6640625" style="340" customWidth="1"/>
    <col min="5899" max="6144" width="8.88671875" style="340"/>
    <col min="6145" max="6145" width="19.44140625" style="340" customWidth="1"/>
    <col min="6146" max="6147" width="12.109375" style="340" customWidth="1"/>
    <col min="6148" max="6148" width="13.77734375" style="340" customWidth="1"/>
    <col min="6149" max="6149" width="14.6640625" style="340" customWidth="1"/>
    <col min="6150" max="6150" width="15.109375" style="340" customWidth="1"/>
    <col min="6151" max="6151" width="12.21875" style="340" customWidth="1"/>
    <col min="6152" max="6152" width="12.44140625" style="340" customWidth="1"/>
    <col min="6153" max="6153" width="12.21875" style="340" customWidth="1"/>
    <col min="6154" max="6154" width="11.6640625" style="340" customWidth="1"/>
    <col min="6155" max="6400" width="8.88671875" style="340"/>
    <col min="6401" max="6401" width="19.44140625" style="340" customWidth="1"/>
    <col min="6402" max="6403" width="12.109375" style="340" customWidth="1"/>
    <col min="6404" max="6404" width="13.77734375" style="340" customWidth="1"/>
    <col min="6405" max="6405" width="14.6640625" style="340" customWidth="1"/>
    <col min="6406" max="6406" width="15.109375" style="340" customWidth="1"/>
    <col min="6407" max="6407" width="12.21875" style="340" customWidth="1"/>
    <col min="6408" max="6408" width="12.44140625" style="340" customWidth="1"/>
    <col min="6409" max="6409" width="12.21875" style="340" customWidth="1"/>
    <col min="6410" max="6410" width="11.6640625" style="340" customWidth="1"/>
    <col min="6411" max="6656" width="8.88671875" style="340"/>
    <col min="6657" max="6657" width="19.44140625" style="340" customWidth="1"/>
    <col min="6658" max="6659" width="12.109375" style="340" customWidth="1"/>
    <col min="6660" max="6660" width="13.77734375" style="340" customWidth="1"/>
    <col min="6661" max="6661" width="14.6640625" style="340" customWidth="1"/>
    <col min="6662" max="6662" width="15.109375" style="340" customWidth="1"/>
    <col min="6663" max="6663" width="12.21875" style="340" customWidth="1"/>
    <col min="6664" max="6664" width="12.44140625" style="340" customWidth="1"/>
    <col min="6665" max="6665" width="12.21875" style="340" customWidth="1"/>
    <col min="6666" max="6666" width="11.6640625" style="340" customWidth="1"/>
    <col min="6667" max="6912" width="8.88671875" style="340"/>
    <col min="6913" max="6913" width="19.44140625" style="340" customWidth="1"/>
    <col min="6914" max="6915" width="12.109375" style="340" customWidth="1"/>
    <col min="6916" max="6916" width="13.77734375" style="340" customWidth="1"/>
    <col min="6917" max="6917" width="14.6640625" style="340" customWidth="1"/>
    <col min="6918" max="6918" width="15.109375" style="340" customWidth="1"/>
    <col min="6919" max="6919" width="12.21875" style="340" customWidth="1"/>
    <col min="6920" max="6920" width="12.44140625" style="340" customWidth="1"/>
    <col min="6921" max="6921" width="12.21875" style="340" customWidth="1"/>
    <col min="6922" max="6922" width="11.6640625" style="340" customWidth="1"/>
    <col min="6923" max="7168" width="8.88671875" style="340"/>
    <col min="7169" max="7169" width="19.44140625" style="340" customWidth="1"/>
    <col min="7170" max="7171" width="12.109375" style="340" customWidth="1"/>
    <col min="7172" max="7172" width="13.77734375" style="340" customWidth="1"/>
    <col min="7173" max="7173" width="14.6640625" style="340" customWidth="1"/>
    <col min="7174" max="7174" width="15.109375" style="340" customWidth="1"/>
    <col min="7175" max="7175" width="12.21875" style="340" customWidth="1"/>
    <col min="7176" max="7176" width="12.44140625" style="340" customWidth="1"/>
    <col min="7177" max="7177" width="12.21875" style="340" customWidth="1"/>
    <col min="7178" max="7178" width="11.6640625" style="340" customWidth="1"/>
    <col min="7179" max="7424" width="8.88671875" style="340"/>
    <col min="7425" max="7425" width="19.44140625" style="340" customWidth="1"/>
    <col min="7426" max="7427" width="12.109375" style="340" customWidth="1"/>
    <col min="7428" max="7428" width="13.77734375" style="340" customWidth="1"/>
    <col min="7429" max="7429" width="14.6640625" style="340" customWidth="1"/>
    <col min="7430" max="7430" width="15.109375" style="340" customWidth="1"/>
    <col min="7431" max="7431" width="12.21875" style="340" customWidth="1"/>
    <col min="7432" max="7432" width="12.44140625" style="340" customWidth="1"/>
    <col min="7433" max="7433" width="12.21875" style="340" customWidth="1"/>
    <col min="7434" max="7434" width="11.6640625" style="340" customWidth="1"/>
    <col min="7435" max="7680" width="8.88671875" style="340"/>
    <col min="7681" max="7681" width="19.44140625" style="340" customWidth="1"/>
    <col min="7682" max="7683" width="12.109375" style="340" customWidth="1"/>
    <col min="7684" max="7684" width="13.77734375" style="340" customWidth="1"/>
    <col min="7685" max="7685" width="14.6640625" style="340" customWidth="1"/>
    <col min="7686" max="7686" width="15.109375" style="340" customWidth="1"/>
    <col min="7687" max="7687" width="12.21875" style="340" customWidth="1"/>
    <col min="7688" max="7688" width="12.44140625" style="340" customWidth="1"/>
    <col min="7689" max="7689" width="12.21875" style="340" customWidth="1"/>
    <col min="7690" max="7690" width="11.6640625" style="340" customWidth="1"/>
    <col min="7691" max="7936" width="8.88671875" style="340"/>
    <col min="7937" max="7937" width="19.44140625" style="340" customWidth="1"/>
    <col min="7938" max="7939" width="12.109375" style="340" customWidth="1"/>
    <col min="7940" max="7940" width="13.77734375" style="340" customWidth="1"/>
    <col min="7941" max="7941" width="14.6640625" style="340" customWidth="1"/>
    <col min="7942" max="7942" width="15.109375" style="340" customWidth="1"/>
    <col min="7943" max="7943" width="12.21875" style="340" customWidth="1"/>
    <col min="7944" max="7944" width="12.44140625" style="340" customWidth="1"/>
    <col min="7945" max="7945" width="12.21875" style="340" customWidth="1"/>
    <col min="7946" max="7946" width="11.6640625" style="340" customWidth="1"/>
    <col min="7947" max="8192" width="8.88671875" style="340"/>
    <col min="8193" max="8193" width="19.44140625" style="340" customWidth="1"/>
    <col min="8194" max="8195" width="12.109375" style="340" customWidth="1"/>
    <col min="8196" max="8196" width="13.77734375" style="340" customWidth="1"/>
    <col min="8197" max="8197" width="14.6640625" style="340" customWidth="1"/>
    <col min="8198" max="8198" width="15.109375" style="340" customWidth="1"/>
    <col min="8199" max="8199" width="12.21875" style="340" customWidth="1"/>
    <col min="8200" max="8200" width="12.44140625" style="340" customWidth="1"/>
    <col min="8201" max="8201" width="12.21875" style="340" customWidth="1"/>
    <col min="8202" max="8202" width="11.6640625" style="340" customWidth="1"/>
    <col min="8203" max="8448" width="8.88671875" style="340"/>
    <col min="8449" max="8449" width="19.44140625" style="340" customWidth="1"/>
    <col min="8450" max="8451" width="12.109375" style="340" customWidth="1"/>
    <col min="8452" max="8452" width="13.77734375" style="340" customWidth="1"/>
    <col min="8453" max="8453" width="14.6640625" style="340" customWidth="1"/>
    <col min="8454" max="8454" width="15.109375" style="340" customWidth="1"/>
    <col min="8455" max="8455" width="12.21875" style="340" customWidth="1"/>
    <col min="8456" max="8456" width="12.44140625" style="340" customWidth="1"/>
    <col min="8457" max="8457" width="12.21875" style="340" customWidth="1"/>
    <col min="8458" max="8458" width="11.6640625" style="340" customWidth="1"/>
    <col min="8459" max="8704" width="8.88671875" style="340"/>
    <col min="8705" max="8705" width="19.44140625" style="340" customWidth="1"/>
    <col min="8706" max="8707" width="12.109375" style="340" customWidth="1"/>
    <col min="8708" max="8708" width="13.77734375" style="340" customWidth="1"/>
    <col min="8709" max="8709" width="14.6640625" style="340" customWidth="1"/>
    <col min="8710" max="8710" width="15.109375" style="340" customWidth="1"/>
    <col min="8711" max="8711" width="12.21875" style="340" customWidth="1"/>
    <col min="8712" max="8712" width="12.44140625" style="340" customWidth="1"/>
    <col min="8713" max="8713" width="12.21875" style="340" customWidth="1"/>
    <col min="8714" max="8714" width="11.6640625" style="340" customWidth="1"/>
    <col min="8715" max="8960" width="8.88671875" style="340"/>
    <col min="8961" max="8961" width="19.44140625" style="340" customWidth="1"/>
    <col min="8962" max="8963" width="12.109375" style="340" customWidth="1"/>
    <col min="8964" max="8964" width="13.77734375" style="340" customWidth="1"/>
    <col min="8965" max="8965" width="14.6640625" style="340" customWidth="1"/>
    <col min="8966" max="8966" width="15.109375" style="340" customWidth="1"/>
    <col min="8967" max="8967" width="12.21875" style="340" customWidth="1"/>
    <col min="8968" max="8968" width="12.44140625" style="340" customWidth="1"/>
    <col min="8969" max="8969" width="12.21875" style="340" customWidth="1"/>
    <col min="8970" max="8970" width="11.6640625" style="340" customWidth="1"/>
    <col min="8971" max="9216" width="8.88671875" style="340"/>
    <col min="9217" max="9217" width="19.44140625" style="340" customWidth="1"/>
    <col min="9218" max="9219" width="12.109375" style="340" customWidth="1"/>
    <col min="9220" max="9220" width="13.77734375" style="340" customWidth="1"/>
    <col min="9221" max="9221" width="14.6640625" style="340" customWidth="1"/>
    <col min="9222" max="9222" width="15.109375" style="340" customWidth="1"/>
    <col min="9223" max="9223" width="12.21875" style="340" customWidth="1"/>
    <col min="9224" max="9224" width="12.44140625" style="340" customWidth="1"/>
    <col min="9225" max="9225" width="12.21875" style="340" customWidth="1"/>
    <col min="9226" max="9226" width="11.6640625" style="340" customWidth="1"/>
    <col min="9227" max="9472" width="8.88671875" style="340"/>
    <col min="9473" max="9473" width="19.44140625" style="340" customWidth="1"/>
    <col min="9474" max="9475" width="12.109375" style="340" customWidth="1"/>
    <col min="9476" max="9476" width="13.77734375" style="340" customWidth="1"/>
    <col min="9477" max="9477" width="14.6640625" style="340" customWidth="1"/>
    <col min="9478" max="9478" width="15.109375" style="340" customWidth="1"/>
    <col min="9479" max="9479" width="12.21875" style="340" customWidth="1"/>
    <col min="9480" max="9480" width="12.44140625" style="340" customWidth="1"/>
    <col min="9481" max="9481" width="12.21875" style="340" customWidth="1"/>
    <col min="9482" max="9482" width="11.6640625" style="340" customWidth="1"/>
    <col min="9483" max="9728" width="8.88671875" style="340"/>
    <col min="9729" max="9729" width="19.44140625" style="340" customWidth="1"/>
    <col min="9730" max="9731" width="12.109375" style="340" customWidth="1"/>
    <col min="9732" max="9732" width="13.77734375" style="340" customWidth="1"/>
    <col min="9733" max="9733" width="14.6640625" style="340" customWidth="1"/>
    <col min="9734" max="9734" width="15.109375" style="340" customWidth="1"/>
    <col min="9735" max="9735" width="12.21875" style="340" customWidth="1"/>
    <col min="9736" max="9736" width="12.44140625" style="340" customWidth="1"/>
    <col min="9737" max="9737" width="12.21875" style="340" customWidth="1"/>
    <col min="9738" max="9738" width="11.6640625" style="340" customWidth="1"/>
    <col min="9739" max="9984" width="8.88671875" style="340"/>
    <col min="9985" max="9985" width="19.44140625" style="340" customWidth="1"/>
    <col min="9986" max="9987" width="12.109375" style="340" customWidth="1"/>
    <col min="9988" max="9988" width="13.77734375" style="340" customWidth="1"/>
    <col min="9989" max="9989" width="14.6640625" style="340" customWidth="1"/>
    <col min="9990" max="9990" width="15.109375" style="340" customWidth="1"/>
    <col min="9991" max="9991" width="12.21875" style="340" customWidth="1"/>
    <col min="9992" max="9992" width="12.44140625" style="340" customWidth="1"/>
    <col min="9993" max="9993" width="12.21875" style="340" customWidth="1"/>
    <col min="9994" max="9994" width="11.6640625" style="340" customWidth="1"/>
    <col min="9995" max="10240" width="8.88671875" style="340"/>
    <col min="10241" max="10241" width="19.44140625" style="340" customWidth="1"/>
    <col min="10242" max="10243" width="12.109375" style="340" customWidth="1"/>
    <col min="10244" max="10244" width="13.77734375" style="340" customWidth="1"/>
    <col min="10245" max="10245" width="14.6640625" style="340" customWidth="1"/>
    <col min="10246" max="10246" width="15.109375" style="340" customWidth="1"/>
    <col min="10247" max="10247" width="12.21875" style="340" customWidth="1"/>
    <col min="10248" max="10248" width="12.44140625" style="340" customWidth="1"/>
    <col min="10249" max="10249" width="12.21875" style="340" customWidth="1"/>
    <col min="10250" max="10250" width="11.6640625" style="340" customWidth="1"/>
    <col min="10251" max="10496" width="8.88671875" style="340"/>
    <col min="10497" max="10497" width="19.44140625" style="340" customWidth="1"/>
    <col min="10498" max="10499" width="12.109375" style="340" customWidth="1"/>
    <col min="10500" max="10500" width="13.77734375" style="340" customWidth="1"/>
    <col min="10501" max="10501" width="14.6640625" style="340" customWidth="1"/>
    <col min="10502" max="10502" width="15.109375" style="340" customWidth="1"/>
    <col min="10503" max="10503" width="12.21875" style="340" customWidth="1"/>
    <col min="10504" max="10504" width="12.44140625" style="340" customWidth="1"/>
    <col min="10505" max="10505" width="12.21875" style="340" customWidth="1"/>
    <col min="10506" max="10506" width="11.6640625" style="340" customWidth="1"/>
    <col min="10507" max="10752" width="8.88671875" style="340"/>
    <col min="10753" max="10753" width="19.44140625" style="340" customWidth="1"/>
    <col min="10754" max="10755" width="12.109375" style="340" customWidth="1"/>
    <col min="10756" max="10756" width="13.77734375" style="340" customWidth="1"/>
    <col min="10757" max="10757" width="14.6640625" style="340" customWidth="1"/>
    <col min="10758" max="10758" width="15.109375" style="340" customWidth="1"/>
    <col min="10759" max="10759" width="12.21875" style="340" customWidth="1"/>
    <col min="10760" max="10760" width="12.44140625" style="340" customWidth="1"/>
    <col min="10761" max="10761" width="12.21875" style="340" customWidth="1"/>
    <col min="10762" max="10762" width="11.6640625" style="340" customWidth="1"/>
    <col min="10763" max="11008" width="8.88671875" style="340"/>
    <col min="11009" max="11009" width="19.44140625" style="340" customWidth="1"/>
    <col min="11010" max="11011" width="12.109375" style="340" customWidth="1"/>
    <col min="11012" max="11012" width="13.77734375" style="340" customWidth="1"/>
    <col min="11013" max="11013" width="14.6640625" style="340" customWidth="1"/>
    <col min="11014" max="11014" width="15.109375" style="340" customWidth="1"/>
    <col min="11015" max="11015" width="12.21875" style="340" customWidth="1"/>
    <col min="11016" max="11016" width="12.44140625" style="340" customWidth="1"/>
    <col min="11017" max="11017" width="12.21875" style="340" customWidth="1"/>
    <col min="11018" max="11018" width="11.6640625" style="340" customWidth="1"/>
    <col min="11019" max="11264" width="8.88671875" style="340"/>
    <col min="11265" max="11265" width="19.44140625" style="340" customWidth="1"/>
    <col min="11266" max="11267" width="12.109375" style="340" customWidth="1"/>
    <col min="11268" max="11268" width="13.77734375" style="340" customWidth="1"/>
    <col min="11269" max="11269" width="14.6640625" style="340" customWidth="1"/>
    <col min="11270" max="11270" width="15.109375" style="340" customWidth="1"/>
    <col min="11271" max="11271" width="12.21875" style="340" customWidth="1"/>
    <col min="11272" max="11272" width="12.44140625" style="340" customWidth="1"/>
    <col min="11273" max="11273" width="12.21875" style="340" customWidth="1"/>
    <col min="11274" max="11274" width="11.6640625" style="340" customWidth="1"/>
    <col min="11275" max="11520" width="8.88671875" style="340"/>
    <col min="11521" max="11521" width="19.44140625" style="340" customWidth="1"/>
    <col min="11522" max="11523" width="12.109375" style="340" customWidth="1"/>
    <col min="11524" max="11524" width="13.77734375" style="340" customWidth="1"/>
    <col min="11525" max="11525" width="14.6640625" style="340" customWidth="1"/>
    <col min="11526" max="11526" width="15.109375" style="340" customWidth="1"/>
    <col min="11527" max="11527" width="12.21875" style="340" customWidth="1"/>
    <col min="11528" max="11528" width="12.44140625" style="340" customWidth="1"/>
    <col min="11529" max="11529" width="12.21875" style="340" customWidth="1"/>
    <col min="11530" max="11530" width="11.6640625" style="340" customWidth="1"/>
    <col min="11531" max="11776" width="8.88671875" style="340"/>
    <col min="11777" max="11777" width="19.44140625" style="340" customWidth="1"/>
    <col min="11778" max="11779" width="12.109375" style="340" customWidth="1"/>
    <col min="11780" max="11780" width="13.77734375" style="340" customWidth="1"/>
    <col min="11781" max="11781" width="14.6640625" style="340" customWidth="1"/>
    <col min="11782" max="11782" width="15.109375" style="340" customWidth="1"/>
    <col min="11783" max="11783" width="12.21875" style="340" customWidth="1"/>
    <col min="11784" max="11784" width="12.44140625" style="340" customWidth="1"/>
    <col min="11785" max="11785" width="12.21875" style="340" customWidth="1"/>
    <col min="11786" max="11786" width="11.6640625" style="340" customWidth="1"/>
    <col min="11787" max="12032" width="8.88671875" style="340"/>
    <col min="12033" max="12033" width="19.44140625" style="340" customWidth="1"/>
    <col min="12034" max="12035" width="12.109375" style="340" customWidth="1"/>
    <col min="12036" max="12036" width="13.77734375" style="340" customWidth="1"/>
    <col min="12037" max="12037" width="14.6640625" style="340" customWidth="1"/>
    <col min="12038" max="12038" width="15.109375" style="340" customWidth="1"/>
    <col min="12039" max="12039" width="12.21875" style="340" customWidth="1"/>
    <col min="12040" max="12040" width="12.44140625" style="340" customWidth="1"/>
    <col min="12041" max="12041" width="12.21875" style="340" customWidth="1"/>
    <col min="12042" max="12042" width="11.6640625" style="340" customWidth="1"/>
    <col min="12043" max="12288" width="8.88671875" style="340"/>
    <col min="12289" max="12289" width="19.44140625" style="340" customWidth="1"/>
    <col min="12290" max="12291" width="12.109375" style="340" customWidth="1"/>
    <col min="12292" max="12292" width="13.77734375" style="340" customWidth="1"/>
    <col min="12293" max="12293" width="14.6640625" style="340" customWidth="1"/>
    <col min="12294" max="12294" width="15.109375" style="340" customWidth="1"/>
    <col min="12295" max="12295" width="12.21875" style="340" customWidth="1"/>
    <col min="12296" max="12296" width="12.44140625" style="340" customWidth="1"/>
    <col min="12297" max="12297" width="12.21875" style="340" customWidth="1"/>
    <col min="12298" max="12298" width="11.6640625" style="340" customWidth="1"/>
    <col min="12299" max="12544" width="8.88671875" style="340"/>
    <col min="12545" max="12545" width="19.44140625" style="340" customWidth="1"/>
    <col min="12546" max="12547" width="12.109375" style="340" customWidth="1"/>
    <col min="12548" max="12548" width="13.77734375" style="340" customWidth="1"/>
    <col min="12549" max="12549" width="14.6640625" style="340" customWidth="1"/>
    <col min="12550" max="12550" width="15.109375" style="340" customWidth="1"/>
    <col min="12551" max="12551" width="12.21875" style="340" customWidth="1"/>
    <col min="12552" max="12552" width="12.44140625" style="340" customWidth="1"/>
    <col min="12553" max="12553" width="12.21875" style="340" customWidth="1"/>
    <col min="12554" max="12554" width="11.6640625" style="340" customWidth="1"/>
    <col min="12555" max="12800" width="8.88671875" style="340"/>
    <col min="12801" max="12801" width="19.44140625" style="340" customWidth="1"/>
    <col min="12802" max="12803" width="12.109375" style="340" customWidth="1"/>
    <col min="12804" max="12804" width="13.77734375" style="340" customWidth="1"/>
    <col min="12805" max="12805" width="14.6640625" style="340" customWidth="1"/>
    <col min="12806" max="12806" width="15.109375" style="340" customWidth="1"/>
    <col min="12807" max="12807" width="12.21875" style="340" customWidth="1"/>
    <col min="12808" max="12808" width="12.44140625" style="340" customWidth="1"/>
    <col min="12809" max="12809" width="12.21875" style="340" customWidth="1"/>
    <col min="12810" max="12810" width="11.6640625" style="340" customWidth="1"/>
    <col min="12811" max="13056" width="8.88671875" style="340"/>
    <col min="13057" max="13057" width="19.44140625" style="340" customWidth="1"/>
    <col min="13058" max="13059" width="12.109375" style="340" customWidth="1"/>
    <col min="13060" max="13060" width="13.77734375" style="340" customWidth="1"/>
    <col min="13061" max="13061" width="14.6640625" style="340" customWidth="1"/>
    <col min="13062" max="13062" width="15.109375" style="340" customWidth="1"/>
    <col min="13063" max="13063" width="12.21875" style="340" customWidth="1"/>
    <col min="13064" max="13064" width="12.44140625" style="340" customWidth="1"/>
    <col min="13065" max="13065" width="12.21875" style="340" customWidth="1"/>
    <col min="13066" max="13066" width="11.6640625" style="340" customWidth="1"/>
    <col min="13067" max="13312" width="8.88671875" style="340"/>
    <col min="13313" max="13313" width="19.44140625" style="340" customWidth="1"/>
    <col min="13314" max="13315" width="12.109375" style="340" customWidth="1"/>
    <col min="13316" max="13316" width="13.77734375" style="340" customWidth="1"/>
    <col min="13317" max="13317" width="14.6640625" style="340" customWidth="1"/>
    <col min="13318" max="13318" width="15.109375" style="340" customWidth="1"/>
    <col min="13319" max="13319" width="12.21875" style="340" customWidth="1"/>
    <col min="13320" max="13320" width="12.44140625" style="340" customWidth="1"/>
    <col min="13321" max="13321" width="12.21875" style="340" customWidth="1"/>
    <col min="13322" max="13322" width="11.6640625" style="340" customWidth="1"/>
    <col min="13323" max="13568" width="8.88671875" style="340"/>
    <col min="13569" max="13569" width="19.44140625" style="340" customWidth="1"/>
    <col min="13570" max="13571" width="12.109375" style="340" customWidth="1"/>
    <col min="13572" max="13572" width="13.77734375" style="340" customWidth="1"/>
    <col min="13573" max="13573" width="14.6640625" style="340" customWidth="1"/>
    <col min="13574" max="13574" width="15.109375" style="340" customWidth="1"/>
    <col min="13575" max="13575" width="12.21875" style="340" customWidth="1"/>
    <col min="13576" max="13576" width="12.44140625" style="340" customWidth="1"/>
    <col min="13577" max="13577" width="12.21875" style="340" customWidth="1"/>
    <col min="13578" max="13578" width="11.6640625" style="340" customWidth="1"/>
    <col min="13579" max="13824" width="8.88671875" style="340"/>
    <col min="13825" max="13825" width="19.44140625" style="340" customWidth="1"/>
    <col min="13826" max="13827" width="12.109375" style="340" customWidth="1"/>
    <col min="13828" max="13828" width="13.77734375" style="340" customWidth="1"/>
    <col min="13829" max="13829" width="14.6640625" style="340" customWidth="1"/>
    <col min="13830" max="13830" width="15.109375" style="340" customWidth="1"/>
    <col min="13831" max="13831" width="12.21875" style="340" customWidth="1"/>
    <col min="13832" max="13832" width="12.44140625" style="340" customWidth="1"/>
    <col min="13833" max="13833" width="12.21875" style="340" customWidth="1"/>
    <col min="13834" max="13834" width="11.6640625" style="340" customWidth="1"/>
    <col min="13835" max="14080" width="8.88671875" style="340"/>
    <col min="14081" max="14081" width="19.44140625" style="340" customWidth="1"/>
    <col min="14082" max="14083" width="12.109375" style="340" customWidth="1"/>
    <col min="14084" max="14084" width="13.77734375" style="340" customWidth="1"/>
    <col min="14085" max="14085" width="14.6640625" style="340" customWidth="1"/>
    <col min="14086" max="14086" width="15.109375" style="340" customWidth="1"/>
    <col min="14087" max="14087" width="12.21875" style="340" customWidth="1"/>
    <col min="14088" max="14088" width="12.44140625" style="340" customWidth="1"/>
    <col min="14089" max="14089" width="12.21875" style="340" customWidth="1"/>
    <col min="14090" max="14090" width="11.6640625" style="340" customWidth="1"/>
    <col min="14091" max="14336" width="8.88671875" style="340"/>
    <col min="14337" max="14337" width="19.44140625" style="340" customWidth="1"/>
    <col min="14338" max="14339" width="12.109375" style="340" customWidth="1"/>
    <col min="14340" max="14340" width="13.77734375" style="340" customWidth="1"/>
    <col min="14341" max="14341" width="14.6640625" style="340" customWidth="1"/>
    <col min="14342" max="14342" width="15.109375" style="340" customWidth="1"/>
    <col min="14343" max="14343" width="12.21875" style="340" customWidth="1"/>
    <col min="14344" max="14344" width="12.44140625" style="340" customWidth="1"/>
    <col min="14345" max="14345" width="12.21875" style="340" customWidth="1"/>
    <col min="14346" max="14346" width="11.6640625" style="340" customWidth="1"/>
    <col min="14347" max="14592" width="8.88671875" style="340"/>
    <col min="14593" max="14593" width="19.44140625" style="340" customWidth="1"/>
    <col min="14594" max="14595" width="12.109375" style="340" customWidth="1"/>
    <col min="14596" max="14596" width="13.77734375" style="340" customWidth="1"/>
    <col min="14597" max="14597" width="14.6640625" style="340" customWidth="1"/>
    <col min="14598" max="14598" width="15.109375" style="340" customWidth="1"/>
    <col min="14599" max="14599" width="12.21875" style="340" customWidth="1"/>
    <col min="14600" max="14600" width="12.44140625" style="340" customWidth="1"/>
    <col min="14601" max="14601" width="12.21875" style="340" customWidth="1"/>
    <col min="14602" max="14602" width="11.6640625" style="340" customWidth="1"/>
    <col min="14603" max="14848" width="8.88671875" style="340"/>
    <col min="14849" max="14849" width="19.44140625" style="340" customWidth="1"/>
    <col min="14850" max="14851" width="12.109375" style="340" customWidth="1"/>
    <col min="14852" max="14852" width="13.77734375" style="340" customWidth="1"/>
    <col min="14853" max="14853" width="14.6640625" style="340" customWidth="1"/>
    <col min="14854" max="14854" width="15.109375" style="340" customWidth="1"/>
    <col min="14855" max="14855" width="12.21875" style="340" customWidth="1"/>
    <col min="14856" max="14856" width="12.44140625" style="340" customWidth="1"/>
    <col min="14857" max="14857" width="12.21875" style="340" customWidth="1"/>
    <col min="14858" max="14858" width="11.6640625" style="340" customWidth="1"/>
    <col min="14859" max="15104" width="8.88671875" style="340"/>
    <col min="15105" max="15105" width="19.44140625" style="340" customWidth="1"/>
    <col min="15106" max="15107" width="12.109375" style="340" customWidth="1"/>
    <col min="15108" max="15108" width="13.77734375" style="340" customWidth="1"/>
    <col min="15109" max="15109" width="14.6640625" style="340" customWidth="1"/>
    <col min="15110" max="15110" width="15.109375" style="340" customWidth="1"/>
    <col min="15111" max="15111" width="12.21875" style="340" customWidth="1"/>
    <col min="15112" max="15112" width="12.44140625" style="340" customWidth="1"/>
    <col min="15113" max="15113" width="12.21875" style="340" customWidth="1"/>
    <col min="15114" max="15114" width="11.6640625" style="340" customWidth="1"/>
    <col min="15115" max="15360" width="8.88671875" style="340"/>
    <col min="15361" max="15361" width="19.44140625" style="340" customWidth="1"/>
    <col min="15362" max="15363" width="12.109375" style="340" customWidth="1"/>
    <col min="15364" max="15364" width="13.77734375" style="340" customWidth="1"/>
    <col min="15365" max="15365" width="14.6640625" style="340" customWidth="1"/>
    <col min="15366" max="15366" width="15.109375" style="340" customWidth="1"/>
    <col min="15367" max="15367" width="12.21875" style="340" customWidth="1"/>
    <col min="15368" max="15368" width="12.44140625" style="340" customWidth="1"/>
    <col min="15369" max="15369" width="12.21875" style="340" customWidth="1"/>
    <col min="15370" max="15370" width="11.6640625" style="340" customWidth="1"/>
    <col min="15371" max="15616" width="8.88671875" style="340"/>
    <col min="15617" max="15617" width="19.44140625" style="340" customWidth="1"/>
    <col min="15618" max="15619" width="12.109375" style="340" customWidth="1"/>
    <col min="15620" max="15620" width="13.77734375" style="340" customWidth="1"/>
    <col min="15621" max="15621" width="14.6640625" style="340" customWidth="1"/>
    <col min="15622" max="15622" width="15.109375" style="340" customWidth="1"/>
    <col min="15623" max="15623" width="12.21875" style="340" customWidth="1"/>
    <col min="15624" max="15624" width="12.44140625" style="340" customWidth="1"/>
    <col min="15625" max="15625" width="12.21875" style="340" customWidth="1"/>
    <col min="15626" max="15626" width="11.6640625" style="340" customWidth="1"/>
    <col min="15627" max="15872" width="8.88671875" style="340"/>
    <col min="15873" max="15873" width="19.44140625" style="340" customWidth="1"/>
    <col min="15874" max="15875" width="12.109375" style="340" customWidth="1"/>
    <col min="15876" max="15876" width="13.77734375" style="340" customWidth="1"/>
    <col min="15877" max="15877" width="14.6640625" style="340" customWidth="1"/>
    <col min="15878" max="15878" width="15.109375" style="340" customWidth="1"/>
    <col min="15879" max="15879" width="12.21875" style="340" customWidth="1"/>
    <col min="15880" max="15880" width="12.44140625" style="340" customWidth="1"/>
    <col min="15881" max="15881" width="12.21875" style="340" customWidth="1"/>
    <col min="15882" max="15882" width="11.6640625" style="340" customWidth="1"/>
    <col min="15883" max="16128" width="8.88671875" style="340"/>
    <col min="16129" max="16129" width="19.44140625" style="340" customWidth="1"/>
    <col min="16130" max="16131" width="12.109375" style="340" customWidth="1"/>
    <col min="16132" max="16132" width="13.77734375" style="340" customWidth="1"/>
    <col min="16133" max="16133" width="14.6640625" style="340" customWidth="1"/>
    <col min="16134" max="16134" width="15.109375" style="340" customWidth="1"/>
    <col min="16135" max="16135" width="12.21875" style="340" customWidth="1"/>
    <col min="16136" max="16136" width="12.44140625" style="340" customWidth="1"/>
    <col min="16137" max="16137" width="12.21875" style="340" customWidth="1"/>
    <col min="16138" max="16138" width="11.6640625" style="340" customWidth="1"/>
    <col min="16139" max="16384" width="8.88671875" style="340"/>
  </cols>
  <sheetData>
    <row r="1" spans="1:10" ht="19.8">
      <c r="A1" s="335" t="s">
        <v>248</v>
      </c>
      <c r="B1" s="336"/>
      <c r="C1" s="337"/>
      <c r="D1" s="338"/>
      <c r="E1" s="336"/>
      <c r="F1" s="337"/>
      <c r="G1" s="339"/>
    </row>
    <row r="2" spans="1:10">
      <c r="G2" s="343"/>
    </row>
    <row r="3" spans="1:10" ht="17.399999999999999">
      <c r="A3" s="344" t="s">
        <v>224</v>
      </c>
      <c r="B3" s="345"/>
      <c r="C3" s="345"/>
      <c r="D3" s="345"/>
      <c r="E3" s="346"/>
      <c r="F3" s="346"/>
      <c r="G3" s="346"/>
      <c r="H3" s="346"/>
      <c r="I3" s="346"/>
      <c r="J3" s="347"/>
    </row>
    <row r="4" spans="1:10" ht="17.399999999999999">
      <c r="A4" s="348" t="s">
        <v>249</v>
      </c>
      <c r="B4" s="349"/>
      <c r="C4" s="349"/>
      <c r="D4" s="349"/>
      <c r="E4" s="350"/>
      <c r="F4" s="350"/>
      <c r="G4" s="350"/>
      <c r="H4" s="350"/>
      <c r="I4" s="350"/>
      <c r="J4" s="351"/>
    </row>
    <row r="5" spans="1:10">
      <c r="A5" s="352" t="s">
        <v>79</v>
      </c>
      <c r="B5" s="352" t="s">
        <v>80</v>
      </c>
      <c r="C5" s="353" t="s">
        <v>81</v>
      </c>
      <c r="D5" s="354" t="s">
        <v>251</v>
      </c>
      <c r="E5" s="355" t="s">
        <v>80</v>
      </c>
      <c r="F5" s="353" t="s">
        <v>81</v>
      </c>
      <c r="G5" s="354" t="s">
        <v>250</v>
      </c>
      <c r="H5" s="356" t="s">
        <v>252</v>
      </c>
      <c r="I5" s="357" t="s">
        <v>81</v>
      </c>
      <c r="J5" s="354" t="s">
        <v>251</v>
      </c>
    </row>
    <row r="6" spans="1:10">
      <c r="A6" s="358"/>
      <c r="B6" s="352" t="s">
        <v>84</v>
      </c>
      <c r="C6" s="359" t="s">
        <v>84</v>
      </c>
      <c r="D6" s="360" t="s">
        <v>7</v>
      </c>
      <c r="E6" s="361" t="s">
        <v>85</v>
      </c>
      <c r="F6" s="362" t="s">
        <v>85</v>
      </c>
      <c r="G6" s="360" t="s">
        <v>7</v>
      </c>
      <c r="H6" s="363" t="s">
        <v>87</v>
      </c>
      <c r="I6" s="364" t="s">
        <v>87</v>
      </c>
      <c r="J6" s="360" t="s">
        <v>7</v>
      </c>
    </row>
    <row r="7" spans="1:10">
      <c r="A7" s="365" t="s">
        <v>11</v>
      </c>
      <c r="B7" s="366"/>
      <c r="C7" s="367"/>
      <c r="D7" s="368"/>
      <c r="E7" s="369"/>
      <c r="F7" s="367"/>
      <c r="G7" s="370"/>
      <c r="H7" s="371"/>
      <c r="I7" s="372"/>
      <c r="J7" s="373"/>
    </row>
    <row r="8" spans="1:10">
      <c r="A8" s="365" t="s">
        <v>12</v>
      </c>
      <c r="B8" s="374">
        <f>SUM(B9:B11)</f>
        <v>40474</v>
      </c>
      <c r="C8" s="375">
        <f>SUM(C9:C11)</f>
        <v>20149</v>
      </c>
      <c r="D8" s="376">
        <f>(B8-C8)/C8</f>
        <v>1.0087349248101642</v>
      </c>
      <c r="E8" s="377">
        <f>SUM(E9:E11)</f>
        <v>57978411</v>
      </c>
      <c r="F8" s="378">
        <f>SUM(F9:F11)</f>
        <v>28064450</v>
      </c>
      <c r="G8" s="379">
        <f>(E8-F8)/F8</f>
        <v>1.0659022713789152</v>
      </c>
      <c r="H8" s="380">
        <f t="shared" ref="H8:I11" si="0">E8/B8</f>
        <v>1432.4853239116469</v>
      </c>
      <c r="I8" s="381">
        <f t="shared" si="0"/>
        <v>1392.8457987989477</v>
      </c>
      <c r="J8" s="382">
        <f>(H8-I8)/I8</f>
        <v>2.845937802079769E-2</v>
      </c>
    </row>
    <row r="9" spans="1:10">
      <c r="A9" s="383" t="s">
        <v>13</v>
      </c>
      <c r="B9" s="384">
        <f>[12]總表!$Z96</f>
        <v>37311</v>
      </c>
      <c r="C9" s="385">
        <f>[13]總表!$Z96</f>
        <v>17822</v>
      </c>
      <c r="D9" s="379">
        <f>(B9-C9)/C9</f>
        <v>1.0935360790034789</v>
      </c>
      <c r="E9" s="386">
        <f>[12]總表!$AA96</f>
        <v>53248810</v>
      </c>
      <c r="F9" s="387">
        <f>[14]總表!$AA96</f>
        <v>24541181</v>
      </c>
      <c r="G9" s="379">
        <f>(E9-F9)/F9</f>
        <v>1.1697737366429106</v>
      </c>
      <c r="H9" s="380">
        <f t="shared" si="0"/>
        <v>1427.1611589075608</v>
      </c>
      <c r="I9" s="381">
        <f t="shared" si="0"/>
        <v>1377.0161036920661</v>
      </c>
      <c r="J9" s="382">
        <f>(H9-I9)/I9</f>
        <v>3.6415736229260802E-2</v>
      </c>
    </row>
    <row r="10" spans="1:10">
      <c r="A10" s="388" t="s">
        <v>14</v>
      </c>
      <c r="B10" s="384">
        <f>[12]總表!$Z97</f>
        <v>2711</v>
      </c>
      <c r="C10" s="385">
        <f>[13]總表!$Z97</f>
        <v>2120</v>
      </c>
      <c r="D10" s="379">
        <f>(B10-C10)/C10</f>
        <v>0.2787735849056604</v>
      </c>
      <c r="E10" s="386">
        <f>[12]總表!$AA97</f>
        <v>3941766</v>
      </c>
      <c r="F10" s="387">
        <f>[14]總表!$AA97</f>
        <v>3150905</v>
      </c>
      <c r="G10" s="379">
        <f>(E10-F10)/F10</f>
        <v>0.25099487290159495</v>
      </c>
      <c r="H10" s="380">
        <f t="shared" si="0"/>
        <v>1453.9896717078568</v>
      </c>
      <c r="I10" s="381">
        <f t="shared" si="0"/>
        <v>1486.2759433962265</v>
      </c>
      <c r="J10" s="389">
        <f>(H10-I10)/I10</f>
        <v>-2.1722932293846899E-2</v>
      </c>
    </row>
    <row r="11" spans="1:10">
      <c r="A11" s="388" t="s">
        <v>15</v>
      </c>
      <c r="B11" s="384">
        <f>[12]總表!$Z98</f>
        <v>452</v>
      </c>
      <c r="C11" s="385">
        <f>[13]總表!$Z98</f>
        <v>207</v>
      </c>
      <c r="D11" s="379">
        <f>(B11-C11)/C11</f>
        <v>1.1835748792270531</v>
      </c>
      <c r="E11" s="386">
        <f>[12]總表!$AA98</f>
        <v>787835</v>
      </c>
      <c r="F11" s="387">
        <f>[14]總表!$AA98</f>
        <v>372364</v>
      </c>
      <c r="G11" s="379">
        <f>(E11-F11)/F11</f>
        <v>1.1157657560881289</v>
      </c>
      <c r="H11" s="380">
        <f t="shared" si="0"/>
        <v>1742.9977876106195</v>
      </c>
      <c r="I11" s="381">
        <f t="shared" si="0"/>
        <v>1798.8599033816424</v>
      </c>
      <c r="J11" s="389">
        <f>(H11-I11)/I11</f>
        <v>-3.1054178074684288E-2</v>
      </c>
    </row>
    <row r="12" spans="1:10">
      <c r="A12" s="388"/>
      <c r="B12" s="384"/>
      <c r="C12" s="390"/>
      <c r="D12" s="391"/>
      <c r="E12" s="386"/>
      <c r="F12" s="387"/>
      <c r="G12" s="391"/>
      <c r="H12" s="392"/>
      <c r="I12" s="393"/>
      <c r="J12" s="394"/>
    </row>
    <row r="13" spans="1:10">
      <c r="A13" s="395" t="s">
        <v>16</v>
      </c>
      <c r="B13" s="396">
        <f>SUM(B14:B41)</f>
        <v>131948</v>
      </c>
      <c r="C13" s="397">
        <f>SUM(C14:C41)</f>
        <v>99737</v>
      </c>
      <c r="D13" s="398">
        <f t="shared" ref="D13:D21" si="1">(B13-C13)/C13</f>
        <v>0.32295938317775752</v>
      </c>
      <c r="E13" s="396">
        <f>SUM(E14:E41)</f>
        <v>170462717</v>
      </c>
      <c r="F13" s="399">
        <f>SUM(F14:F41)</f>
        <v>130972181</v>
      </c>
      <c r="G13" s="379">
        <f t="shared" ref="G13:G21" si="2">(E13-F13)/F13</f>
        <v>0.3015185033835544</v>
      </c>
      <c r="H13" s="380">
        <f t="shared" ref="H13:I21" si="3">E13/B13</f>
        <v>1291.8931473004518</v>
      </c>
      <c r="I13" s="381">
        <f t="shared" si="3"/>
        <v>1313.1754614636493</v>
      </c>
      <c r="J13" s="389">
        <f t="shared" ref="J13:J21" si="4">(H13-I13)/I13</f>
        <v>-1.620675590410172E-2</v>
      </c>
    </row>
    <row r="14" spans="1:10">
      <c r="A14" s="383" t="s">
        <v>17</v>
      </c>
      <c r="B14" s="386">
        <f>[12]總表!$Z39</f>
        <v>50345</v>
      </c>
      <c r="C14" s="385">
        <f>[13]總表!$Z39</f>
        <v>44839</v>
      </c>
      <c r="D14" s="398">
        <f t="shared" si="1"/>
        <v>0.12279488837842058</v>
      </c>
      <c r="E14" s="386">
        <f>[12]總表!$AA39</f>
        <v>70098213</v>
      </c>
      <c r="F14" s="387">
        <f>[13]總表!$AA39</f>
        <v>52832522</v>
      </c>
      <c r="G14" s="379">
        <f t="shared" si="2"/>
        <v>0.32680043174921691</v>
      </c>
      <c r="H14" s="380">
        <f t="shared" si="3"/>
        <v>1392.356996722614</v>
      </c>
      <c r="I14" s="381">
        <f t="shared" si="3"/>
        <v>1178.2716385289591</v>
      </c>
      <c r="J14" s="382">
        <f t="shared" si="4"/>
        <v>0.18169439982526844</v>
      </c>
    </row>
    <row r="15" spans="1:10">
      <c r="A15" s="383" t="s">
        <v>18</v>
      </c>
      <c r="B15" s="386">
        <f>[12]總表!$Z40</f>
        <v>28261</v>
      </c>
      <c r="C15" s="385">
        <f>[13]總表!$Z40</f>
        <v>28425</v>
      </c>
      <c r="D15" s="400">
        <f t="shared" si="1"/>
        <v>-5.769569041336851E-3</v>
      </c>
      <c r="E15" s="386">
        <f>[12]總表!$AA40</f>
        <v>31742383</v>
      </c>
      <c r="F15" s="387">
        <f>[13]總表!$AA40</f>
        <v>42006459</v>
      </c>
      <c r="G15" s="401">
        <f t="shared" si="2"/>
        <v>-0.24434518510593811</v>
      </c>
      <c r="H15" s="380">
        <f t="shared" si="3"/>
        <v>1123.1868299069388</v>
      </c>
      <c r="I15" s="381">
        <f t="shared" si="3"/>
        <v>1477.7997889182059</v>
      </c>
      <c r="J15" s="389">
        <f t="shared" si="4"/>
        <v>-0.23996008232675042</v>
      </c>
    </row>
    <row r="16" spans="1:10">
      <c r="A16" s="388" t="s">
        <v>19</v>
      </c>
      <c r="B16" s="386">
        <f>[12]總表!$Z41</f>
        <v>6856</v>
      </c>
      <c r="C16" s="385">
        <f>[13]總表!$Z41</f>
        <v>4208</v>
      </c>
      <c r="D16" s="398">
        <f t="shared" si="1"/>
        <v>0.62927756653992395</v>
      </c>
      <c r="E16" s="386">
        <f>[12]總表!$AA41</f>
        <v>10898536</v>
      </c>
      <c r="F16" s="387">
        <f>[13]總表!$AA41</f>
        <v>6253845</v>
      </c>
      <c r="G16" s="379">
        <f t="shared" si="2"/>
        <v>0.74269365486352801</v>
      </c>
      <c r="H16" s="380">
        <f t="shared" si="3"/>
        <v>1589.6347724620771</v>
      </c>
      <c r="I16" s="381">
        <f t="shared" si="3"/>
        <v>1486.1798954372623</v>
      </c>
      <c r="J16" s="382">
        <f t="shared" si="4"/>
        <v>6.9611274747042914E-2</v>
      </c>
    </row>
    <row r="17" spans="1:10">
      <c r="A17" s="383" t="s">
        <v>20</v>
      </c>
      <c r="B17" s="386">
        <f>[12]總表!$Z42</f>
        <v>15584</v>
      </c>
      <c r="C17" s="385">
        <f>[13]總表!$Z42</f>
        <v>5998</v>
      </c>
      <c r="D17" s="398">
        <f t="shared" si="1"/>
        <v>1.5981993997999333</v>
      </c>
      <c r="E17" s="386">
        <f>[12]總表!$AA42</f>
        <v>10641519</v>
      </c>
      <c r="F17" s="387">
        <f>[13]總表!$AA42</f>
        <v>7526628</v>
      </c>
      <c r="G17" s="379">
        <f t="shared" si="2"/>
        <v>0.41384946884580981</v>
      </c>
      <c r="H17" s="380">
        <f t="shared" si="3"/>
        <v>682.84901180698148</v>
      </c>
      <c r="I17" s="381">
        <f t="shared" si="3"/>
        <v>1254.8562854284762</v>
      </c>
      <c r="J17" s="389">
        <f t="shared" si="4"/>
        <v>-0.45583488743986356</v>
      </c>
    </row>
    <row r="18" spans="1:10">
      <c r="A18" s="383" t="s">
        <v>21</v>
      </c>
      <c r="B18" s="386">
        <f>[12]總表!$Z43</f>
        <v>1780</v>
      </c>
      <c r="C18" s="385">
        <f>[13]總表!$Z43</f>
        <v>1069</v>
      </c>
      <c r="D18" s="398">
        <f t="shared" si="1"/>
        <v>0.66510757717492985</v>
      </c>
      <c r="E18" s="386">
        <f>[12]總表!$AA43</f>
        <v>3088538</v>
      </c>
      <c r="F18" s="387">
        <f>[13]總表!$AA43</f>
        <v>1345512</v>
      </c>
      <c r="G18" s="379">
        <f t="shared" si="2"/>
        <v>1.2954369786371285</v>
      </c>
      <c r="H18" s="380">
        <f t="shared" si="3"/>
        <v>1735.1337078651686</v>
      </c>
      <c r="I18" s="381">
        <f t="shared" si="3"/>
        <v>1258.6641721234798</v>
      </c>
      <c r="J18" s="382">
        <f t="shared" si="4"/>
        <v>0.37855175851859019</v>
      </c>
    </row>
    <row r="19" spans="1:10">
      <c r="A19" s="388" t="s">
        <v>22</v>
      </c>
      <c r="B19" s="386">
        <f>[12]總表!$Z44</f>
        <v>10318</v>
      </c>
      <c r="C19" s="385">
        <f>[13]總表!$Z44</f>
        <v>7859</v>
      </c>
      <c r="D19" s="398">
        <f t="shared" si="1"/>
        <v>0.31288968062094413</v>
      </c>
      <c r="E19" s="386">
        <f>[12]總表!$AA44</f>
        <v>19208860</v>
      </c>
      <c r="F19" s="387">
        <f>[13]總表!$AA44</f>
        <v>13593707</v>
      </c>
      <c r="G19" s="379">
        <f t="shared" si="2"/>
        <v>0.41307003306750689</v>
      </c>
      <c r="H19" s="380">
        <f t="shared" si="3"/>
        <v>1861.6844349680171</v>
      </c>
      <c r="I19" s="381">
        <f t="shared" si="3"/>
        <v>1729.6993256139458</v>
      </c>
      <c r="J19" s="382">
        <f t="shared" si="4"/>
        <v>7.6305232591348776E-2</v>
      </c>
    </row>
    <row r="20" spans="1:10">
      <c r="A20" s="388" t="s">
        <v>23</v>
      </c>
      <c r="B20" s="386">
        <f>[12]總表!$Z45</f>
        <v>2257</v>
      </c>
      <c r="C20" s="385">
        <f>[13]總表!$Z45</f>
        <v>277</v>
      </c>
      <c r="D20" s="398">
        <f t="shared" si="1"/>
        <v>7.1480144404332133</v>
      </c>
      <c r="E20" s="386">
        <f>[12]總表!$AA45</f>
        <v>2860049</v>
      </c>
      <c r="F20" s="387">
        <f>[13]總表!$AA45</f>
        <v>372682</v>
      </c>
      <c r="G20" s="379">
        <f t="shared" si="2"/>
        <v>6.6742343338288403</v>
      </c>
      <c r="H20" s="380">
        <f t="shared" si="3"/>
        <v>1267.1905183872398</v>
      </c>
      <c r="I20" s="381">
        <f t="shared" si="3"/>
        <v>1345.4223826714801</v>
      </c>
      <c r="J20" s="389">
        <f t="shared" si="4"/>
        <v>-5.8146694519012408E-2</v>
      </c>
    </row>
    <row r="21" spans="1:10">
      <c r="A21" s="383" t="s">
        <v>24</v>
      </c>
      <c r="B21" s="386">
        <f>[12]總表!$Z46</f>
        <v>3298</v>
      </c>
      <c r="C21" s="385">
        <f>[13]總表!$Z46</f>
        <v>5101</v>
      </c>
      <c r="D21" s="400">
        <f t="shared" si="1"/>
        <v>-0.35346010586159576</v>
      </c>
      <c r="E21" s="386">
        <f>[12]總表!$AA46</f>
        <v>3350591</v>
      </c>
      <c r="F21" s="387">
        <f>[13]總表!$AA46</f>
        <v>4382943</v>
      </c>
      <c r="G21" s="401">
        <f t="shared" si="2"/>
        <v>-0.23553854111267247</v>
      </c>
      <c r="H21" s="380">
        <f t="shared" si="3"/>
        <v>1015.9463311097635</v>
      </c>
      <c r="I21" s="381">
        <f t="shared" si="3"/>
        <v>859.23211135071551</v>
      </c>
      <c r="J21" s="382">
        <f t="shared" si="4"/>
        <v>0.18238869065623345</v>
      </c>
    </row>
    <row r="22" spans="1:10">
      <c r="A22" s="388" t="s">
        <v>25</v>
      </c>
      <c r="B22" s="386">
        <f>[12]總表!$Z47</f>
        <v>0</v>
      </c>
      <c r="C22" s="385">
        <f>[13]總表!$Z47</f>
        <v>0</v>
      </c>
      <c r="D22" s="402" t="s">
        <v>253</v>
      </c>
      <c r="E22" s="386">
        <f>[12]總表!$AA47</f>
        <v>0</v>
      </c>
      <c r="F22" s="387">
        <f>[13]總表!$AA47</f>
        <v>0</v>
      </c>
      <c r="G22" s="391" t="s">
        <v>253</v>
      </c>
      <c r="H22" s="380">
        <v>0</v>
      </c>
      <c r="I22" s="381">
        <v>0</v>
      </c>
      <c r="J22" s="382">
        <v>0</v>
      </c>
    </row>
    <row r="23" spans="1:10">
      <c r="A23" s="383" t="s">
        <v>26</v>
      </c>
      <c r="B23" s="386">
        <f>[12]總表!$Z48</f>
        <v>0</v>
      </c>
      <c r="C23" s="385">
        <f>[13]總表!$Z48</f>
        <v>0</v>
      </c>
      <c r="D23" s="402" t="s">
        <v>253</v>
      </c>
      <c r="E23" s="386">
        <f>[12]總表!$AA48</f>
        <v>0</v>
      </c>
      <c r="F23" s="387">
        <f>[13]總表!$AA48</f>
        <v>0</v>
      </c>
      <c r="G23" s="391" t="s">
        <v>253</v>
      </c>
      <c r="H23" s="380">
        <v>0</v>
      </c>
      <c r="I23" s="381">
        <v>0</v>
      </c>
      <c r="J23" s="382">
        <v>0</v>
      </c>
    </row>
    <row r="24" spans="1:10">
      <c r="A24" s="388" t="s">
        <v>27</v>
      </c>
      <c r="B24" s="386">
        <f>[12]總表!$Z49</f>
        <v>0</v>
      </c>
      <c r="C24" s="385">
        <f>[13]總表!$Z49</f>
        <v>0</v>
      </c>
      <c r="D24" s="402" t="s">
        <v>253</v>
      </c>
      <c r="E24" s="386">
        <f>[12]總表!$AA49</f>
        <v>0</v>
      </c>
      <c r="F24" s="387">
        <f>[13]總表!$AA49</f>
        <v>0</v>
      </c>
      <c r="G24" s="391" t="s">
        <v>253</v>
      </c>
      <c r="H24" s="380">
        <v>0</v>
      </c>
      <c r="I24" s="381">
        <v>0</v>
      </c>
      <c r="J24" s="382">
        <v>0</v>
      </c>
    </row>
    <row r="25" spans="1:10">
      <c r="A25" s="388" t="s">
        <v>28</v>
      </c>
      <c r="B25" s="386">
        <f>[12]總表!$Z50</f>
        <v>19</v>
      </c>
      <c r="C25" s="385">
        <f>[13]總表!$Z50</f>
        <v>0</v>
      </c>
      <c r="D25" s="402" t="s">
        <v>253</v>
      </c>
      <c r="E25" s="386">
        <f>[12]總表!$AA50</f>
        <v>20727</v>
      </c>
      <c r="F25" s="387">
        <f>[13]總表!$AA50</f>
        <v>0</v>
      </c>
      <c r="G25" s="391" t="s">
        <v>253</v>
      </c>
      <c r="H25" s="380">
        <f t="shared" ref="H25:H30" si="5">E25/B25</f>
        <v>1090.8947368421052</v>
      </c>
      <c r="I25" s="381">
        <v>0</v>
      </c>
      <c r="J25" s="382">
        <v>0</v>
      </c>
    </row>
    <row r="26" spans="1:10">
      <c r="A26" s="388" t="s">
        <v>29</v>
      </c>
      <c r="B26" s="386">
        <f>[12]總表!$Z51</f>
        <v>596</v>
      </c>
      <c r="C26" s="385">
        <f>[13]總表!$Z51</f>
        <v>410</v>
      </c>
      <c r="D26" s="398">
        <f>(B26-C26)/C26</f>
        <v>0.45365853658536587</v>
      </c>
      <c r="E26" s="386">
        <f>[12]總表!$AA51</f>
        <v>571299</v>
      </c>
      <c r="F26" s="387">
        <f>[13]總表!$AA51</f>
        <v>813664</v>
      </c>
      <c r="G26" s="401">
        <f>(E26-F26)/F26</f>
        <v>-0.29786865339992918</v>
      </c>
      <c r="H26" s="380">
        <f t="shared" si="5"/>
        <v>958.55536912751677</v>
      </c>
      <c r="I26" s="381">
        <f>F26/C26</f>
        <v>1984.5463414634146</v>
      </c>
      <c r="J26" s="389">
        <f>(H26-I26)/I26</f>
        <v>-0.5169901810301526</v>
      </c>
    </row>
    <row r="27" spans="1:10">
      <c r="A27" s="383" t="s">
        <v>30</v>
      </c>
      <c r="B27" s="386">
        <f>[12]總表!$Z52</f>
        <v>1004</v>
      </c>
      <c r="C27" s="385">
        <f>[13]總表!$Z52</f>
        <v>1114</v>
      </c>
      <c r="D27" s="400">
        <f>(B27-C27)/C27</f>
        <v>-9.8743267504488336E-2</v>
      </c>
      <c r="E27" s="386">
        <f>[12]總表!$AA52</f>
        <v>1146444</v>
      </c>
      <c r="F27" s="387">
        <f>[13]總表!$AA52</f>
        <v>1313341</v>
      </c>
      <c r="G27" s="401">
        <f>(E27-F27)/F27</f>
        <v>-0.12707819218314209</v>
      </c>
      <c r="H27" s="380">
        <f t="shared" si="5"/>
        <v>1141.8764940239043</v>
      </c>
      <c r="I27" s="381">
        <f>F27/C27</f>
        <v>1178.9416517055656</v>
      </c>
      <c r="J27" s="389">
        <f>(H27-I27)/I27</f>
        <v>-3.1439348697231459E-2</v>
      </c>
    </row>
    <row r="28" spans="1:10">
      <c r="A28" s="383" t="s">
        <v>31</v>
      </c>
      <c r="B28" s="386">
        <f>[12]總表!$Z53</f>
        <v>121</v>
      </c>
      <c r="C28" s="385">
        <f>[13]總表!$Z53</f>
        <v>75</v>
      </c>
      <c r="D28" s="398">
        <f>(B28-C28)/C28</f>
        <v>0.61333333333333329</v>
      </c>
      <c r="E28" s="386">
        <f>[12]總表!$AA53</f>
        <v>198770</v>
      </c>
      <c r="F28" s="387">
        <f>[13]總表!$AA53</f>
        <v>106044</v>
      </c>
      <c r="G28" s="379">
        <f>(E28-F28)/F28</f>
        <v>0.87441062200595976</v>
      </c>
      <c r="H28" s="380">
        <f t="shared" si="5"/>
        <v>1642.7272727272727</v>
      </c>
      <c r="I28" s="381">
        <f>F28/C28</f>
        <v>1413.92</v>
      </c>
      <c r="J28" s="382">
        <f>(H28-I28)/I28</f>
        <v>0.16182476570617338</v>
      </c>
    </row>
    <row r="29" spans="1:10">
      <c r="A29" s="388" t="s">
        <v>254</v>
      </c>
      <c r="B29" s="386">
        <f>[12]總表!$Z54</f>
        <v>166</v>
      </c>
      <c r="C29" s="385">
        <f>[13]總表!$Z54</f>
        <v>13</v>
      </c>
      <c r="D29" s="398">
        <f>(B29-C29)/C29</f>
        <v>11.76923076923077</v>
      </c>
      <c r="E29" s="386">
        <f>[12]總表!$AA54</f>
        <v>232742</v>
      </c>
      <c r="F29" s="387">
        <f>[13]總表!$AA54</f>
        <v>17713</v>
      </c>
      <c r="G29" s="379">
        <f>(E29-F29)/F29</f>
        <v>12.139614972054423</v>
      </c>
      <c r="H29" s="380">
        <f t="shared" si="5"/>
        <v>1402.0602409638554</v>
      </c>
      <c r="I29" s="381">
        <f>F29/C29</f>
        <v>1362.5384615384614</v>
      </c>
      <c r="J29" s="382">
        <f>(H29-I29)/I29</f>
        <v>2.9005991787394696E-2</v>
      </c>
    </row>
    <row r="30" spans="1:10">
      <c r="A30" s="403" t="s">
        <v>255</v>
      </c>
      <c r="B30" s="386">
        <f>[12]總表!$Z55</f>
        <v>61</v>
      </c>
      <c r="C30" s="385">
        <f>[13]總表!$Z55</f>
        <v>18</v>
      </c>
      <c r="D30" s="398">
        <f>(B30-C30)/C30</f>
        <v>2.3888888888888888</v>
      </c>
      <c r="E30" s="386">
        <f>[12]總表!$AA55</f>
        <v>83118</v>
      </c>
      <c r="F30" s="387">
        <f>[13]總表!$AA55</f>
        <v>19073</v>
      </c>
      <c r="G30" s="379">
        <f>(E30-F30)/F30</f>
        <v>3.3578881140879777</v>
      </c>
      <c r="H30" s="380">
        <f t="shared" si="5"/>
        <v>1362.5901639344263</v>
      </c>
      <c r="I30" s="381">
        <f>F30/C30</f>
        <v>1059.6111111111111</v>
      </c>
      <c r="J30" s="382">
        <f>(H30-I30)/I30</f>
        <v>0.28593419759973127</v>
      </c>
    </row>
    <row r="31" spans="1:10">
      <c r="A31" s="403" t="s">
        <v>256</v>
      </c>
      <c r="B31" s="386">
        <f>[12]總表!$Z56</f>
        <v>0</v>
      </c>
      <c r="C31" s="385">
        <f>[13]總表!$Z56</f>
        <v>0</v>
      </c>
      <c r="D31" s="404" t="s">
        <v>257</v>
      </c>
      <c r="E31" s="386">
        <f>[12]總表!$AA56</f>
        <v>0</v>
      </c>
      <c r="F31" s="387">
        <f>[13]總表!$AA56</f>
        <v>0</v>
      </c>
      <c r="G31" s="391" t="s">
        <v>257</v>
      </c>
      <c r="H31" s="380">
        <v>0</v>
      </c>
      <c r="I31" s="381">
        <v>0</v>
      </c>
      <c r="J31" s="382">
        <v>0</v>
      </c>
    </row>
    <row r="32" spans="1:10">
      <c r="A32" s="403" t="s">
        <v>234</v>
      </c>
      <c r="B32" s="386">
        <f>[12]總表!$Z57</f>
        <v>0</v>
      </c>
      <c r="C32" s="385">
        <f>[13]總表!$Z57</f>
        <v>0</v>
      </c>
      <c r="D32" s="404" t="s">
        <v>257</v>
      </c>
      <c r="E32" s="386">
        <f>[12]總表!$AA57</f>
        <v>0</v>
      </c>
      <c r="F32" s="387">
        <f>[13]總表!$AA57</f>
        <v>0</v>
      </c>
      <c r="G32" s="391" t="s">
        <v>253</v>
      </c>
      <c r="H32" s="380">
        <v>0</v>
      </c>
      <c r="I32" s="381">
        <v>0</v>
      </c>
      <c r="J32" s="382">
        <v>0</v>
      </c>
    </row>
    <row r="33" spans="1:10">
      <c r="A33" s="388" t="s">
        <v>36</v>
      </c>
      <c r="B33" s="386">
        <f>[12]總表!$Z58</f>
        <v>11272</v>
      </c>
      <c r="C33" s="385">
        <f>[13]總表!$Z58</f>
        <v>69</v>
      </c>
      <c r="D33" s="398">
        <f>(B33-C33)/C33</f>
        <v>162.36231884057972</v>
      </c>
      <c r="E33" s="386">
        <f>[12]總表!$AA58</f>
        <v>16309257</v>
      </c>
      <c r="F33" s="387">
        <f>[13]總表!$AA58</f>
        <v>88949</v>
      </c>
      <c r="G33" s="379">
        <f>(E33-F33)/F33</f>
        <v>182.35514733161699</v>
      </c>
      <c r="H33" s="380">
        <f>E33/B33</f>
        <v>1446.8822746628814</v>
      </c>
      <c r="I33" s="381">
        <f>F33/C33</f>
        <v>1289.1159420289855</v>
      </c>
      <c r="J33" s="382">
        <f>(H33-I33)/I33</f>
        <v>0.12238335396394358</v>
      </c>
    </row>
    <row r="34" spans="1:10">
      <c r="A34" s="403" t="s">
        <v>235</v>
      </c>
      <c r="B34" s="386">
        <f>[12]總表!$Z59</f>
        <v>0</v>
      </c>
      <c r="C34" s="385">
        <f>[13]總表!$Z59</f>
        <v>262</v>
      </c>
      <c r="D34" s="400">
        <f>(B34-C34)/C34</f>
        <v>-1</v>
      </c>
      <c r="E34" s="386">
        <f>[12]總表!$AA59</f>
        <v>0</v>
      </c>
      <c r="F34" s="387">
        <f>[13]總表!$AA59</f>
        <v>299099</v>
      </c>
      <c r="G34" s="401">
        <f>(E34-F34)/F34</f>
        <v>-1</v>
      </c>
      <c r="H34" s="380">
        <v>0</v>
      </c>
      <c r="I34" s="381">
        <f>F34/C34</f>
        <v>1141.5992366412213</v>
      </c>
      <c r="J34" s="389">
        <f>(H34-I34)/I34</f>
        <v>-1</v>
      </c>
    </row>
    <row r="35" spans="1:10">
      <c r="A35" s="403" t="s">
        <v>236</v>
      </c>
      <c r="B35" s="386">
        <f>[12]總表!$Z60</f>
        <v>1</v>
      </c>
      <c r="C35" s="385">
        <f>[13]總表!$Z60</f>
        <v>0</v>
      </c>
      <c r="D35" s="404" t="s">
        <v>253</v>
      </c>
      <c r="E35" s="386">
        <f>[12]總表!$AA60</f>
        <v>1066</v>
      </c>
      <c r="F35" s="387">
        <f>[13]總表!$AA60</f>
        <v>0</v>
      </c>
      <c r="G35" s="391" t="s">
        <v>253</v>
      </c>
      <c r="H35" s="380">
        <f>E35/B35</f>
        <v>1066</v>
      </c>
      <c r="I35" s="381">
        <v>0</v>
      </c>
      <c r="J35" s="382">
        <v>0</v>
      </c>
    </row>
    <row r="36" spans="1:10">
      <c r="A36" s="405" t="s">
        <v>258</v>
      </c>
      <c r="B36" s="386">
        <f>[12]總表!$Z61</f>
        <v>9</v>
      </c>
      <c r="C36" s="385">
        <f>[13]總表!$Z61</f>
        <v>0</v>
      </c>
      <c r="D36" s="404" t="s">
        <v>253</v>
      </c>
      <c r="E36" s="386">
        <f>[12]總表!$AA61</f>
        <v>10605</v>
      </c>
      <c r="F36" s="387">
        <f>[13]總表!$AA61</f>
        <v>0</v>
      </c>
      <c r="G36" s="391" t="s">
        <v>257</v>
      </c>
      <c r="H36" s="380">
        <f>E36/B36</f>
        <v>1178.3333333333333</v>
      </c>
      <c r="I36" s="381">
        <v>0</v>
      </c>
      <c r="J36" s="382">
        <v>0</v>
      </c>
    </row>
    <row r="37" spans="1:10">
      <c r="A37" s="403" t="s">
        <v>259</v>
      </c>
      <c r="B37" s="386">
        <f>[12]總表!$Z62</f>
        <v>0</v>
      </c>
      <c r="C37" s="385">
        <f>[13]總表!$Z62</f>
        <v>0</v>
      </c>
      <c r="D37" s="404" t="s">
        <v>253</v>
      </c>
      <c r="E37" s="386">
        <f>[12]總表!$AA62</f>
        <v>0</v>
      </c>
      <c r="F37" s="387">
        <f>[13]總表!$AA62</f>
        <v>0</v>
      </c>
      <c r="G37" s="391" t="s">
        <v>257</v>
      </c>
      <c r="H37" s="380">
        <v>0</v>
      </c>
      <c r="I37" s="381">
        <v>0</v>
      </c>
      <c r="J37" s="382">
        <v>0</v>
      </c>
    </row>
    <row r="38" spans="1:10">
      <c r="A38" s="403" t="s">
        <v>239</v>
      </c>
      <c r="B38" s="386">
        <f>[12]總表!$Z63</f>
        <v>0</v>
      </c>
      <c r="C38" s="385">
        <f>[13]總表!$Z63</f>
        <v>0</v>
      </c>
      <c r="D38" s="404" t="s">
        <v>257</v>
      </c>
      <c r="E38" s="386">
        <f>[12]總表!$AA63</f>
        <v>0</v>
      </c>
      <c r="F38" s="387">
        <f>[13]總表!$AA63</f>
        <v>0</v>
      </c>
      <c r="G38" s="391" t="s">
        <v>257</v>
      </c>
      <c r="H38" s="380">
        <v>0</v>
      </c>
      <c r="I38" s="381">
        <v>0</v>
      </c>
      <c r="J38" s="382">
        <v>0</v>
      </c>
    </row>
    <row r="39" spans="1:10">
      <c r="A39" s="403" t="s">
        <v>260</v>
      </c>
      <c r="B39" s="386">
        <f>[12]總表!$Z64</f>
        <v>0</v>
      </c>
      <c r="C39" s="385">
        <f>[13]總表!$Z64</f>
        <v>0</v>
      </c>
      <c r="D39" s="404" t="s">
        <v>257</v>
      </c>
      <c r="E39" s="386">
        <f>[12]總表!$AA64</f>
        <v>0</v>
      </c>
      <c r="F39" s="387">
        <f>[13]總表!$AA64</f>
        <v>0</v>
      </c>
      <c r="G39" s="391" t="s">
        <v>253</v>
      </c>
      <c r="H39" s="380">
        <v>0</v>
      </c>
      <c r="I39" s="381">
        <v>0</v>
      </c>
      <c r="J39" s="382">
        <v>0</v>
      </c>
    </row>
    <row r="40" spans="1:10">
      <c r="A40" s="403" t="s">
        <v>261</v>
      </c>
      <c r="B40" s="386">
        <f>[12]總表!$Z65</f>
        <v>0</v>
      </c>
      <c r="C40" s="385">
        <f>[13]總表!$Z65</f>
        <v>0</v>
      </c>
      <c r="D40" s="404" t="s">
        <v>253</v>
      </c>
      <c r="E40" s="386">
        <f>[12]總表!$AA65</f>
        <v>0</v>
      </c>
      <c r="F40" s="387">
        <f>[13]總表!$AA65</f>
        <v>0</v>
      </c>
      <c r="G40" s="391" t="s">
        <v>257</v>
      </c>
      <c r="H40" s="380">
        <v>0</v>
      </c>
      <c r="I40" s="381">
        <v>0</v>
      </c>
      <c r="J40" s="382">
        <v>0</v>
      </c>
    </row>
    <row r="41" spans="1:10">
      <c r="A41" s="388" t="s">
        <v>218</v>
      </c>
      <c r="B41" s="386">
        <f>[12]總表!$Z66</f>
        <v>0</v>
      </c>
      <c r="C41" s="385">
        <f>[13]總表!$Z66</f>
        <v>0</v>
      </c>
      <c r="D41" s="404" t="s">
        <v>253</v>
      </c>
      <c r="E41" s="386">
        <f>[12]總表!$AA66</f>
        <v>0</v>
      </c>
      <c r="F41" s="387">
        <f>[13]總表!$AA66</f>
        <v>0</v>
      </c>
      <c r="G41" s="391"/>
      <c r="H41" s="380"/>
      <c r="I41" s="381"/>
      <c r="J41" s="382"/>
    </row>
    <row r="42" spans="1:10">
      <c r="A42" s="383"/>
      <c r="B42" s="386"/>
      <c r="C42" s="390"/>
      <c r="D42" s="391"/>
      <c r="E42" s="386"/>
      <c r="F42" s="387"/>
      <c r="G42" s="391" t="s">
        <v>257</v>
      </c>
      <c r="H42" s="406"/>
      <c r="I42" s="406"/>
      <c r="J42" s="406"/>
    </row>
    <row r="43" spans="1:10">
      <c r="A43" s="407" t="s">
        <v>45</v>
      </c>
      <c r="B43" s="396">
        <f>SUM(B44:B47)</f>
        <v>8584</v>
      </c>
      <c r="C43" s="397">
        <f>SUM(C44:C47)</f>
        <v>7382</v>
      </c>
      <c r="D43" s="398">
        <f>(B43-C43)/C43</f>
        <v>0.16282850176104036</v>
      </c>
      <c r="E43" s="396">
        <f>SUM(E44:E47)</f>
        <v>14618293</v>
      </c>
      <c r="F43" s="378">
        <f>SUM(F44:F47)</f>
        <v>12000095</v>
      </c>
      <c r="G43" s="379">
        <f>(E43-F43)/F43</f>
        <v>0.2181814393969381</v>
      </c>
      <c r="H43" s="380">
        <f t="shared" ref="H43:I46" si="6">E43/B43</f>
        <v>1702.969827586207</v>
      </c>
      <c r="I43" s="381">
        <f t="shared" si="6"/>
        <v>1625.5885938769982</v>
      </c>
      <c r="J43" s="382">
        <f>(H43-I43)/I43</f>
        <v>4.7601978754449804E-2</v>
      </c>
    </row>
    <row r="44" spans="1:10">
      <c r="A44" s="383" t="s">
        <v>46</v>
      </c>
      <c r="B44" s="386">
        <f>[12]總表!$Z69</f>
        <v>4296</v>
      </c>
      <c r="C44" s="385">
        <f>[13]總表!$Z69</f>
        <v>4055</v>
      </c>
      <c r="D44" s="398">
        <f>(B44-C44)/C44</f>
        <v>5.9432799013563499E-2</v>
      </c>
      <c r="E44" s="386">
        <f>[12]總表!$AA69</f>
        <v>8933746</v>
      </c>
      <c r="F44" s="387">
        <f>[13]總表!$AA69</f>
        <v>8062751</v>
      </c>
      <c r="G44" s="379">
        <f>(E44-F44)/F44</f>
        <v>0.1080270245230195</v>
      </c>
      <c r="H44" s="380">
        <f t="shared" si="6"/>
        <v>2079.5498137802606</v>
      </c>
      <c r="I44" s="381">
        <f t="shared" si="6"/>
        <v>1988.3479654747225</v>
      </c>
      <c r="J44" s="382">
        <f>(H44-I44)/I44</f>
        <v>4.5868152802803527E-2</v>
      </c>
    </row>
    <row r="45" spans="1:10">
      <c r="A45" s="383" t="s">
        <v>47</v>
      </c>
      <c r="B45" s="386">
        <f>[12]總表!$Z70</f>
        <v>4288</v>
      </c>
      <c r="C45" s="385">
        <f>[13]總表!$Z70</f>
        <v>3319</v>
      </c>
      <c r="D45" s="398">
        <f>(B45-C45)/C45</f>
        <v>0.29195540825549865</v>
      </c>
      <c r="E45" s="386">
        <f>[12]總表!$AA70</f>
        <v>5684547</v>
      </c>
      <c r="F45" s="387">
        <f>[13]總表!$AA70</f>
        <v>3930600</v>
      </c>
      <c r="G45" s="379">
        <f>(E45-F45)/F45</f>
        <v>0.44622882002747671</v>
      </c>
      <c r="H45" s="380">
        <f t="shared" si="6"/>
        <v>1325.6872667910447</v>
      </c>
      <c r="I45" s="381">
        <f t="shared" si="6"/>
        <v>1184.2723711961435</v>
      </c>
      <c r="J45" s="382">
        <f>(H45-I45)/I45</f>
        <v>0.11941078677033463</v>
      </c>
    </row>
    <row r="46" spans="1:10">
      <c r="A46" s="383" t="s">
        <v>48</v>
      </c>
      <c r="B46" s="386">
        <f>[12]總表!$Z71</f>
        <v>0</v>
      </c>
      <c r="C46" s="385">
        <f>[13]總表!$Z71</f>
        <v>8</v>
      </c>
      <c r="D46" s="400">
        <f>(B46-C46)/C46</f>
        <v>-1</v>
      </c>
      <c r="E46" s="386">
        <f>[12]總表!$AA71</f>
        <v>0</v>
      </c>
      <c r="F46" s="387">
        <f>[13]總表!$AA71</f>
        <v>6744</v>
      </c>
      <c r="G46" s="401">
        <f>(E46-F46)/F46</f>
        <v>-1</v>
      </c>
      <c r="H46" s="380">
        <v>0</v>
      </c>
      <c r="I46" s="381">
        <f t="shared" si="6"/>
        <v>843</v>
      </c>
      <c r="J46" s="389">
        <f>(H46-I46)/I46</f>
        <v>-1</v>
      </c>
    </row>
    <row r="47" spans="1:10">
      <c r="A47" s="388" t="s">
        <v>49</v>
      </c>
      <c r="B47" s="386">
        <f>[12]總表!$Z72</f>
        <v>0</v>
      </c>
      <c r="C47" s="385">
        <f>[13]總表!$Z72</f>
        <v>0</v>
      </c>
      <c r="D47" s="391" t="s">
        <v>257</v>
      </c>
      <c r="E47" s="386">
        <f>[12]總表!$AA72</f>
        <v>0</v>
      </c>
      <c r="F47" s="387">
        <f>[13]總表!$AA72</f>
        <v>0</v>
      </c>
      <c r="G47" s="391" t="s">
        <v>257</v>
      </c>
      <c r="H47" s="380">
        <v>0</v>
      </c>
      <c r="I47" s="381">
        <v>0</v>
      </c>
      <c r="J47" s="382">
        <v>0</v>
      </c>
    </row>
    <row r="48" spans="1:10">
      <c r="A48" s="388"/>
      <c r="B48" s="386"/>
      <c r="C48" s="390"/>
      <c r="D48" s="391"/>
      <c r="E48" s="386"/>
      <c r="F48" s="387"/>
      <c r="G48" s="391"/>
      <c r="H48" s="406"/>
      <c r="I48" s="406"/>
      <c r="J48" s="406"/>
    </row>
    <row r="49" spans="1:10">
      <c r="A49" s="407" t="s">
        <v>50</v>
      </c>
      <c r="B49" s="396">
        <f>SUM(B50:B62)</f>
        <v>13496</v>
      </c>
      <c r="C49" s="397">
        <f>SUM(C50:C62)</f>
        <v>4650</v>
      </c>
      <c r="D49" s="398">
        <f>(B49-C49)/C49</f>
        <v>1.9023655913978494</v>
      </c>
      <c r="E49" s="396">
        <f>SUM(E50:E62)</f>
        <v>24603428</v>
      </c>
      <c r="F49" s="399">
        <f>SUM(F50:F62)</f>
        <v>6130782</v>
      </c>
      <c r="G49" s="379">
        <f>(E49-F49)/F49</f>
        <v>3.013097839720936</v>
      </c>
      <c r="H49" s="380">
        <f>E49/B49</f>
        <v>1823.0163011262596</v>
      </c>
      <c r="I49" s="381">
        <f>F49/C49</f>
        <v>1318.4477419354839</v>
      </c>
      <c r="J49" s="382">
        <f t="shared" ref="J49:J54" si="7">(H49-I49)/I49</f>
        <v>0.38269894448002012</v>
      </c>
    </row>
    <row r="50" spans="1:10">
      <c r="A50" s="383" t="s">
        <v>51</v>
      </c>
      <c r="B50" s="386">
        <f>[12]總表!$Z$14</f>
        <v>1346</v>
      </c>
      <c r="C50" s="385">
        <f>[13]總表!$Z14</f>
        <v>690</v>
      </c>
      <c r="D50" s="398">
        <f>(B50-C50)/C50</f>
        <v>0.95072463768115945</v>
      </c>
      <c r="E50" s="386">
        <f>[12]總表!$AA$14</f>
        <v>1572539</v>
      </c>
      <c r="F50" s="387">
        <f>[13]總表!$AA14</f>
        <v>731315</v>
      </c>
      <c r="G50" s="379">
        <f>(E50-F50)/F50</f>
        <v>1.1502895469120693</v>
      </c>
      <c r="H50" s="380">
        <f>E50/B50</f>
        <v>1168.3053491827638</v>
      </c>
      <c r="I50" s="381">
        <f>F50/C50</f>
        <v>1059.876811594203</v>
      </c>
      <c r="J50" s="382">
        <f t="shared" si="7"/>
        <v>0.10230296238434462</v>
      </c>
    </row>
    <row r="51" spans="1:10">
      <c r="A51" s="383" t="s">
        <v>52</v>
      </c>
      <c r="B51" s="386">
        <f>[12]總表!$Z$135</f>
        <v>0</v>
      </c>
      <c r="C51" s="385">
        <f>[13]總表!$Z135</f>
        <v>29</v>
      </c>
      <c r="D51" s="400">
        <f>(B51-C51)/C51</f>
        <v>-1</v>
      </c>
      <c r="E51" s="386">
        <f>[12]總表!$AA$135</f>
        <v>0</v>
      </c>
      <c r="F51" s="387">
        <f>[13]總表!$AA135</f>
        <v>41223</v>
      </c>
      <c r="G51" s="401">
        <f>(E51-F51)/F51</f>
        <v>-1</v>
      </c>
      <c r="H51" s="380">
        <v>0</v>
      </c>
      <c r="I51" s="381">
        <f>F51/C51</f>
        <v>1421.4827586206898</v>
      </c>
      <c r="J51" s="389">
        <f t="shared" si="7"/>
        <v>-1</v>
      </c>
    </row>
    <row r="52" spans="1:10">
      <c r="A52" s="383" t="s">
        <v>53</v>
      </c>
      <c r="B52" s="386">
        <f>[12]總表!$Z$103</f>
        <v>213</v>
      </c>
      <c r="C52" s="385">
        <f>[13]總表!$Z103</f>
        <v>261</v>
      </c>
      <c r="D52" s="400">
        <f>(B52-C52)/C52</f>
        <v>-0.18390804597701149</v>
      </c>
      <c r="E52" s="386">
        <f>[12]總表!$AA$103</f>
        <v>380121</v>
      </c>
      <c r="F52" s="387">
        <f>[13]總表!$AA103</f>
        <v>454587</v>
      </c>
      <c r="G52" s="401">
        <f>(E52-F52)/F52</f>
        <v>-0.16381022774518408</v>
      </c>
      <c r="H52" s="380">
        <f>E52/B52</f>
        <v>1784.605633802817</v>
      </c>
      <c r="I52" s="381">
        <f>F52/C52</f>
        <v>1741.7126436781609</v>
      </c>
      <c r="J52" s="382">
        <f t="shared" si="7"/>
        <v>2.4626904030549127E-2</v>
      </c>
    </row>
    <row r="53" spans="1:10">
      <c r="A53" s="388" t="s">
        <v>54</v>
      </c>
      <c r="B53" s="386">
        <f>[12]總表!$Z$104</f>
        <v>122</v>
      </c>
      <c r="C53" s="385">
        <f>[13]總表!$Z104</f>
        <v>40</v>
      </c>
      <c r="D53" s="398">
        <f>(B53-C53)/C53</f>
        <v>2.0499999999999998</v>
      </c>
      <c r="E53" s="386">
        <f>[12]總表!$AA$104</f>
        <v>169013</v>
      </c>
      <c r="F53" s="387">
        <f>[13]總表!$AA104</f>
        <v>65336</v>
      </c>
      <c r="G53" s="379">
        <f>(E53-F53)/F53</f>
        <v>1.5868280886494428</v>
      </c>
      <c r="H53" s="380">
        <f t="shared" ref="H53:I59" si="8">E53/B53</f>
        <v>1385.3524590163934</v>
      </c>
      <c r="I53" s="381">
        <f>F53/C53</f>
        <v>1633.4</v>
      </c>
      <c r="J53" s="389">
        <f t="shared" si="7"/>
        <v>-0.15185964306575653</v>
      </c>
    </row>
    <row r="54" spans="1:10">
      <c r="A54" s="383" t="s">
        <v>55</v>
      </c>
      <c r="B54" s="386">
        <f>[12]總表!$Z$110</f>
        <v>346</v>
      </c>
      <c r="C54" s="385">
        <f>[13]總表!$Z110</f>
        <v>20</v>
      </c>
      <c r="D54" s="398">
        <f t="shared" ref="D54:D59" si="9">(B54-C54)/C54</f>
        <v>16.3</v>
      </c>
      <c r="E54" s="386">
        <f>[12]總表!$AA$110</f>
        <v>664249</v>
      </c>
      <c r="F54" s="387">
        <f>[13]總表!$AA110</f>
        <v>32029</v>
      </c>
      <c r="G54" s="379">
        <f t="shared" ref="G54:G59" si="10">(E54-F54)/F54</f>
        <v>19.738986543445002</v>
      </c>
      <c r="H54" s="380">
        <f t="shared" si="8"/>
        <v>1919.7947976878613</v>
      </c>
      <c r="I54" s="381">
        <f t="shared" si="8"/>
        <v>1601.45</v>
      </c>
      <c r="J54" s="382">
        <f t="shared" si="7"/>
        <v>0.19878534933208108</v>
      </c>
    </row>
    <row r="55" spans="1:10">
      <c r="A55" s="383" t="s">
        <v>242</v>
      </c>
      <c r="B55" s="386">
        <f>[12]總表!$Z$84</f>
        <v>4963</v>
      </c>
      <c r="C55" s="385">
        <f>[13]總表!$Z84</f>
        <v>1877</v>
      </c>
      <c r="D55" s="398">
        <f t="shared" si="9"/>
        <v>1.6441129461907298</v>
      </c>
      <c r="E55" s="386">
        <f>[12]總表!$AA$84</f>
        <v>9805352</v>
      </c>
      <c r="F55" s="387">
        <f>[13]總表!$AA84</f>
        <v>2309271</v>
      </c>
      <c r="G55" s="379">
        <f t="shared" si="10"/>
        <v>3.246081122570716</v>
      </c>
      <c r="H55" s="380">
        <f t="shared" si="8"/>
        <v>1975.6905097723152</v>
      </c>
      <c r="I55" s="381">
        <f t="shared" si="8"/>
        <v>1230.2988811933938</v>
      </c>
      <c r="J55" s="382">
        <f>(H55-I55)/I55</f>
        <v>0.60586223394423411</v>
      </c>
    </row>
    <row r="56" spans="1:10">
      <c r="A56" s="388" t="s">
        <v>57</v>
      </c>
      <c r="B56" s="386">
        <f>[12]總表!$Z$137</f>
        <v>261</v>
      </c>
      <c r="C56" s="385">
        <f>[13]總表!$Z137</f>
        <v>1</v>
      </c>
      <c r="D56" s="398">
        <f t="shared" si="9"/>
        <v>260</v>
      </c>
      <c r="E56" s="386">
        <f>[12]總表!$AA$137</f>
        <v>642220</v>
      </c>
      <c r="F56" s="387">
        <f>[13]總表!$AA137</f>
        <v>2007</v>
      </c>
      <c r="G56" s="379">
        <f t="shared" si="10"/>
        <v>318.99003487792726</v>
      </c>
      <c r="H56" s="380">
        <f t="shared" si="8"/>
        <v>2460.6130268199236</v>
      </c>
      <c r="I56" s="381">
        <f t="shared" si="8"/>
        <v>2007</v>
      </c>
      <c r="J56" s="382">
        <f>(H56-I56)/I56</f>
        <v>0.22601545930240338</v>
      </c>
    </row>
    <row r="57" spans="1:10">
      <c r="A57" s="388" t="s">
        <v>262</v>
      </c>
      <c r="B57" s="386">
        <f>[12]總表!$Z$31</f>
        <v>53</v>
      </c>
      <c r="C57" s="385">
        <f>[13]總表!$Z31</f>
        <v>31</v>
      </c>
      <c r="D57" s="398">
        <f t="shared" si="9"/>
        <v>0.70967741935483875</v>
      </c>
      <c r="E57" s="386">
        <f>[12]總表!$AA$31</f>
        <v>104472</v>
      </c>
      <c r="F57" s="387">
        <f>[13]總表!$AA31</f>
        <v>43385</v>
      </c>
      <c r="G57" s="379">
        <f t="shared" si="10"/>
        <v>1.408021205485767</v>
      </c>
      <c r="H57" s="380">
        <f t="shared" si="8"/>
        <v>1971.1698113207547</v>
      </c>
      <c r="I57" s="381">
        <f t="shared" si="8"/>
        <v>1399.516129032258</v>
      </c>
      <c r="J57" s="382">
        <f>(H57-I57)/I57</f>
        <v>0.40846523339733537</v>
      </c>
    </row>
    <row r="58" spans="1:10">
      <c r="A58" s="388" t="s">
        <v>263</v>
      </c>
      <c r="B58" s="386">
        <f>[12]總表!$Z$18</f>
        <v>2086</v>
      </c>
      <c r="C58" s="385">
        <f>[13]總表!$Z18</f>
        <v>88</v>
      </c>
      <c r="D58" s="398">
        <f t="shared" si="9"/>
        <v>22.704545454545453</v>
      </c>
      <c r="E58" s="386">
        <f>[12]總表!$AA$18</f>
        <v>4773626</v>
      </c>
      <c r="F58" s="387">
        <f>[13]總表!$AA18</f>
        <v>114190</v>
      </c>
      <c r="G58" s="379">
        <f t="shared" si="10"/>
        <v>40.804238549785445</v>
      </c>
      <c r="H58" s="380">
        <f t="shared" si="8"/>
        <v>2288.4113135186963</v>
      </c>
      <c r="I58" s="381">
        <f t="shared" si="8"/>
        <v>1297.6136363636363</v>
      </c>
      <c r="J58" s="382">
        <f>(H58-I58)/I58</f>
        <v>0.76355368762278031</v>
      </c>
    </row>
    <row r="59" spans="1:10">
      <c r="A59" s="388" t="s">
        <v>60</v>
      </c>
      <c r="B59" s="386">
        <f>[12]總表!$Z$76</f>
        <v>30</v>
      </c>
      <c r="C59" s="385">
        <f>[13]總表!$Z75</f>
        <v>15</v>
      </c>
      <c r="D59" s="398">
        <f t="shared" si="9"/>
        <v>1</v>
      </c>
      <c r="E59" s="386">
        <f>[12]總表!$AA$76</f>
        <v>22784</v>
      </c>
      <c r="F59" s="387">
        <f>[13]總表!$AA75</f>
        <v>14852</v>
      </c>
      <c r="G59" s="379">
        <f t="shared" si="10"/>
        <v>0.53406948559116618</v>
      </c>
      <c r="H59" s="380">
        <f t="shared" si="8"/>
        <v>759.4666666666667</v>
      </c>
      <c r="I59" s="381">
        <f t="shared" si="8"/>
        <v>990.13333333333333</v>
      </c>
      <c r="J59" s="389">
        <f>(H59-I59)/I59</f>
        <v>-0.23296525720441688</v>
      </c>
    </row>
    <row r="60" spans="1:10">
      <c r="A60" s="388" t="s">
        <v>102</v>
      </c>
      <c r="B60" s="386">
        <f>[12]總表!$Z$80</f>
        <v>0</v>
      </c>
      <c r="C60" s="385">
        <f>[13]總表!$Z80</f>
        <v>0</v>
      </c>
      <c r="D60" s="391" t="s">
        <v>257</v>
      </c>
      <c r="E60" s="386">
        <f>[12]總表!$AA$80</f>
        <v>0</v>
      </c>
      <c r="F60" s="387">
        <f>[13]總表!$AA80</f>
        <v>0</v>
      </c>
      <c r="G60" s="391" t="s">
        <v>257</v>
      </c>
      <c r="H60" s="380">
        <v>0</v>
      </c>
      <c r="I60" s="381">
        <v>0</v>
      </c>
      <c r="J60" s="382">
        <v>0</v>
      </c>
    </row>
    <row r="61" spans="1:10">
      <c r="A61" s="388" t="s">
        <v>62</v>
      </c>
      <c r="B61" s="386">
        <f>[12]總表!$Z$86</f>
        <v>3680</v>
      </c>
      <c r="C61" s="385">
        <f>[13]總表!$Z86</f>
        <v>1289</v>
      </c>
      <c r="D61" s="398">
        <f>(B61-C61)/C61</f>
        <v>1.8549262994569433</v>
      </c>
      <c r="E61" s="386">
        <f>[12]總表!$AA$86</f>
        <v>5765075</v>
      </c>
      <c r="F61" s="387">
        <f>[13]總表!$AA86</f>
        <v>1758864</v>
      </c>
      <c r="G61" s="379">
        <f>(E61-F61)/F61</f>
        <v>2.2777264188703619</v>
      </c>
      <c r="H61" s="380">
        <f t="shared" ref="H61:I64" si="11">E61/B61</f>
        <v>1566.5964673913043</v>
      </c>
      <c r="I61" s="381">
        <f t="shared" si="11"/>
        <v>1364.5182311869667</v>
      </c>
      <c r="J61" s="382">
        <f>(H61-I61)/I61</f>
        <v>0.14809493313149349</v>
      </c>
    </row>
    <row r="62" spans="1:10">
      <c r="A62" s="388" t="s">
        <v>264</v>
      </c>
      <c r="B62" s="386">
        <f>[12]總表!$Z$150</f>
        <v>396</v>
      </c>
      <c r="C62" s="385">
        <f>[13]總表!$Z150</f>
        <v>309</v>
      </c>
      <c r="D62" s="398">
        <f>(B62-C62)/C62</f>
        <v>0.28155339805825241</v>
      </c>
      <c r="E62" s="386">
        <f>[12]總表!$AA$150</f>
        <v>703977</v>
      </c>
      <c r="F62" s="387">
        <f>[13]總表!$AA150</f>
        <v>563723</v>
      </c>
      <c r="G62" s="379">
        <f>(E62-F62)/F62</f>
        <v>0.24879949904474361</v>
      </c>
      <c r="H62" s="380">
        <f t="shared" si="11"/>
        <v>1777.719696969697</v>
      </c>
      <c r="I62" s="381">
        <f t="shared" si="11"/>
        <v>1824.3462783171522</v>
      </c>
      <c r="J62" s="389">
        <f>(H62-I62)/I62</f>
        <v>-2.5557966654480381E-2</v>
      </c>
    </row>
    <row r="63" spans="1:10">
      <c r="A63" s="388" t="s">
        <v>68</v>
      </c>
      <c r="B63" s="386">
        <f>B64-B49-B43-B13-B8</f>
        <v>970</v>
      </c>
      <c r="C63" s="408">
        <f>C64-C49-C43-C13-C8</f>
        <v>216</v>
      </c>
      <c r="D63" s="398">
        <f>(B63-C63)/C63</f>
        <v>3.4907407407407409</v>
      </c>
      <c r="E63" s="386">
        <f>E64-E49-E43-E13-E8</f>
        <v>1803395</v>
      </c>
      <c r="F63" s="387">
        <f>F64-F49-F43-F13-F8</f>
        <v>350379</v>
      </c>
      <c r="G63" s="379">
        <f>(E63-F63)/F63</f>
        <v>4.1469836947990606</v>
      </c>
      <c r="H63" s="380">
        <f t="shared" si="11"/>
        <v>1859.1701030927834</v>
      </c>
      <c r="I63" s="381">
        <f t="shared" si="11"/>
        <v>1622.125</v>
      </c>
      <c r="J63" s="382">
        <f>(H63-I63)/I63</f>
        <v>0.14613245162535773</v>
      </c>
    </row>
    <row r="64" spans="1:10">
      <c r="A64" s="395" t="s">
        <v>69</v>
      </c>
      <c r="B64" s="396">
        <f>[12]總表!$Z$11</f>
        <v>195472</v>
      </c>
      <c r="C64" s="387">
        <f>[13]總表!$Z11</f>
        <v>132134</v>
      </c>
      <c r="D64" s="398">
        <f>(B64-C64)/C64</f>
        <v>0.47934672378040472</v>
      </c>
      <c r="E64" s="396">
        <f>[12]總表!$AA$11</f>
        <v>269466244</v>
      </c>
      <c r="F64" s="387">
        <f>[13]總表!$AA11</f>
        <v>177517887</v>
      </c>
      <c r="G64" s="379">
        <f>(E64-F64)/F64</f>
        <v>0.5179667162216729</v>
      </c>
      <c r="H64" s="380">
        <f t="shared" si="11"/>
        <v>1378.5413972333633</v>
      </c>
      <c r="I64" s="381">
        <f t="shared" si="11"/>
        <v>1343.4686530340412</v>
      </c>
      <c r="J64" s="382">
        <f>(H64-I64)/I64</f>
        <v>2.610611279996386E-2</v>
      </c>
    </row>
    <row r="65" spans="1:7" ht="13.5" customHeight="1">
      <c r="A65" s="409"/>
      <c r="B65" s="410"/>
      <c r="C65" s="411"/>
      <c r="D65" s="412"/>
      <c r="E65" s="410"/>
      <c r="F65" s="411"/>
      <c r="G65" s="412"/>
    </row>
    <row r="66" spans="1:7">
      <c r="A66" s="413" t="s">
        <v>265</v>
      </c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具名範圍</vt:lpstr>
      </vt:variant>
      <vt:variant>
        <vt:i4>1</vt:i4>
      </vt:variant>
    </vt:vector>
  </HeadingPairs>
  <TitlesOfParts>
    <vt:vector size="15" baseType="lpstr">
      <vt:lpstr>整車</vt:lpstr>
      <vt:lpstr>整車比較</vt:lpstr>
      <vt:lpstr>整車出口地區</vt:lpstr>
      <vt:lpstr>整車同期比較</vt:lpstr>
      <vt:lpstr>整車進口</vt:lpstr>
      <vt:lpstr>折疊車</vt:lpstr>
      <vt:lpstr>折疊車比較</vt:lpstr>
      <vt:lpstr>電動車</vt:lpstr>
      <vt:lpstr>電動車比較</vt:lpstr>
      <vt:lpstr>電動折疊同期比較</vt:lpstr>
      <vt:lpstr>零件</vt:lpstr>
      <vt:lpstr>零件出口比較</vt:lpstr>
      <vt:lpstr>零件進口比較</vt:lpstr>
      <vt:lpstr>零件主要進出口國別</vt:lpstr>
      <vt:lpstr>電動折疊同期比較!Print_Area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anise</cp:lastModifiedBy>
  <cp:lastPrinted>2018-12-04T11:04:01Z</cp:lastPrinted>
  <dcterms:created xsi:type="dcterms:W3CDTF">2018-12-04T02:23:55Z</dcterms:created>
  <dcterms:modified xsi:type="dcterms:W3CDTF">2018-12-04T11:04:13Z</dcterms:modified>
</cp:coreProperties>
</file>